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commentsmeta2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設定" sheetId="1" r:id="rId4"/>
    <sheet state="visible" name="資金繰り" sheetId="2" r:id="rId5"/>
    <sheet state="visible" name="集計" sheetId="3" r:id="rId6"/>
    <sheet state="visible" name="商品分析" sheetId="4" r:id="rId7"/>
    <sheet state="visible" name="ダッシュボード" sheetId="5" r:id="rId8"/>
  </sheets>
  <definedNames/>
  <calcPr/>
  <extLst>
    <ext uri="GoogleSheetsCustomDataVersion2">
      <go:sheetsCustomData xmlns:go="http://customooxmlschemas.google.com/" r:id="rId9" roundtripDataChecksum="k95tRVtLzMGxIW83dNcnJQ8vRQROhzX07TjYi8nAOQ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ID#AAAB1tDing8
guide    (2026-03-13 14:59:10)
消費税率
輸出物販の場合、仕入時に払った消費税は後で還付されます。
通常は10%を入力します。</t>
      </text>
    </comment>
    <comment authorId="0" ref="F10">
      <text>
        <t xml:space="preserve">======
ID#AAAB1tDingo
guide    (2026-03-13 14:59:10)
支払日：銀行口座から引き落とされる日</t>
      </text>
    </comment>
    <comment authorId="0" ref="I10">
      <text>
        <t xml:space="preserve">======
ID#AAAB1tDingY
guide    (2026-03-13 14:59:10)
カードの使いすぎ状況をコメント表示します。</t>
      </text>
    </comment>
    <comment authorId="0" ref="H10">
      <text>
        <t xml:space="preserve">======
ID#AAAB1tDingU
guide    (2026-03-13 14:59:10)
カード利用率に応じた安全判定です。
目安：30%以下 安全 / 30〜50% 注意 / 50%以上 危険</t>
      </text>
    </comment>
    <comment authorId="0" ref="E10">
      <text>
        <t xml:space="preserve">======
ID#AAAB1tDingg
guide    (2026-03-13 14:59:10)
締め日：カード利用額が確定する日</t>
      </text>
    </comment>
    <comment authorId="0" ref="D10">
      <text>
        <t xml:space="preserve">======
ID#AAAB1tDingA
guide    (2026-03-13 14:59:10)
利用率：現在利用額 ÷ 利用枠。目安：30%以内安全 / 50%注意 / 70%以上危険</t>
      </text>
    </comment>
    <comment authorId="0" ref="B4">
      <text>
        <t xml:space="preserve">======
ID#AAAB1tDinf8
guide    (2026-03-13 14:59:10)
安全現金下限
これ以下になると資金ショートの危険がある残高。
目安：
・外注費
・送料
・カード支払
など最低1ヶ月分</t>
      </text>
    </comment>
    <comment authorId="0" ref="A10">
      <text>
        <t xml:space="preserve">======
ID#AAAB1tDinfk
guide    (2026-03-13 14:59:10)
カード名：使用しているクレジットカード名（例：楽天カードなど）</t>
      </text>
    </comment>
    <comment authorId="0" ref="H9">
      <text>
        <t xml:space="preserve">======
ID#AAAB1tDinfc
guide    (2026-03-13 14:59:10)
カード利用率が高くなるほど、入金遅れや返品発生時に資金ショートしやすくなります。
利用枠の1/3以内を基本線にすると安全です。</t>
      </text>
    </comment>
    <comment authorId="0" ref="A17">
      <text>
        <t xml:space="preserve">======
ID#AAAB1tDinfU
guide    (2026-03-13 14:59:10)
締め日
請求金額が確定する日
支払日
実際に銀行やカードから
お金が出ていく日
このズレが資金ショートの原因になります。</t>
      </text>
    </comment>
    <comment authorId="0" ref="B6">
      <text>
        <t xml:space="preserve">======
ID#AAAB1tDinfM
guide    (2026-03-13 14:59:10)
初期現金残高
このツールを使い始めた時点の
銀行残高 + 手元資金</t>
      </text>
    </comment>
    <comment authorId="0" ref="B10">
      <text>
        <t xml:space="preserve">======
ID#AAAB1tDinfI
guide    (2026-03-13 14:59:10)
利用枠：カード会社が設定している利用可能枠</t>
      </text>
    </comment>
    <comment authorId="0" ref="G10">
      <text>
        <t xml:space="preserve">======
ID#AAAB1tDinfE
guide    (2026-03-13 14:59:10)
運用上限：安全運用の目安（利用枠の1/3以内が推奨）</t>
      </text>
    </comment>
    <comment authorId="0" ref="C10">
      <text>
        <t xml:space="preserve">======
ID#AAAB1tDinfA
guide    (2026-03-13 14:59:10)
現在利用額：現在カードで使っている金額（仕入など）</t>
      </text>
    </comment>
  </commentList>
  <extLst>
    <ext uri="GoogleSheetsCustomDataVersion2">
      <go:sheetsCustomData xmlns:go="http://customooxmlschemas.google.com/" r:id="rId1" roundtripDataSignature="AMtx7miin2WddYCLF53YqYLU2ZAiwq3y9g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3">
      <text>
        <t xml:space="preserve">======
ID#AAAB1tDing4
guide    (2026-03-13 14:59:10)
入金額</t>
      </text>
    </comment>
    <comment authorId="0" ref="H3">
      <text>
        <t xml:space="preserve">======
ID#AAAB1tDings
guide    (2026-03-13 14:59:10)
外注費（梱包など）</t>
      </text>
    </comment>
    <comment authorId="0" ref="G3">
      <text>
        <t xml:space="preserve">======
ID#AAAB1tDingc
guide    (2026-03-13 14:59:10)
送料（FedExなど）</t>
      </text>
    </comment>
    <comment authorId="0" ref="F3">
      <text>
        <t xml:space="preserve">======
ID#AAAB1tDingE
guide    (2026-03-13 14:59:10)
商品仕入</t>
      </text>
    </comment>
    <comment authorId="0" ref="C3">
      <text>
        <t xml:space="preserve">======
ID#AAAB1tDingQ
guide    (2026-03-13 14:59:10)
商品名やメモ</t>
      </text>
    </comment>
    <comment authorId="0" ref="B3">
      <text>
        <t xml:space="preserve">======
ID#AAAB1tDingM
guide    (2026-03-13 14:59:10)
区分：売上 / 入金 / 仕入 / 送料 / 外注 / その他</t>
      </text>
    </comment>
    <comment authorId="0" ref="D3">
      <text>
        <t xml:space="preserve">======
ID#AAAB1tDinfw
guide    (2026-03-13 14:59:10)
売上参考。資金計算には影響しません</t>
      </text>
    </comment>
    <comment authorId="0" ref="I3">
      <text>
        <t xml:space="preserve">======
ID#AAAB1tDinf0
guide    (2026-03-13 14:59:10)
その他支出</t>
      </text>
    </comment>
    <comment authorId="0" ref="A3">
      <text>
        <t xml:space="preserve">======
ID#AAAB1tDinfo
guide    (2026-03-13 14:59:10)
取引日</t>
      </text>
    </comment>
    <comment authorId="0" ref="L3">
      <text>
        <t xml:space="preserve">======
ID#AAAB1tDinfY
guide    (2026-03-13 14:59:10)
予定 or 実績</t>
      </text>
    </comment>
  </commentList>
  <extLst>
    <ext uri="GoogleSheetsCustomDataVersion2">
      <go:sheetsCustomData xmlns:go="http://customooxmlschemas.google.com/" r:id="rId1" roundtripDataSignature="AMtx7miZkKIfQk3JsYOfVxkNlqjtJnnvq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======
ID#AAAB1tDinhA
guide    (2026-03-13 14:59:10)
現金残高
資金繰りシートから取得した現在の残高。
仕入判断の基準になります。</t>
      </text>
    </comment>
    <comment authorId="0" ref="D9">
      <text>
        <t xml:space="preserve">======
ID#AAAB1tDingw
guide    (2026-03-13 14:59:10)
30日以内の支払
今日から30日以内に予定されている支払合計。</t>
      </text>
    </comment>
    <comment authorId="0" ref="A9">
      <text>
        <t xml:space="preserve">======
ID#AAAB1tDing0
guide    (2026-03-13 14:59:10)
30日以内の入金
今日から30日以内に予定されている入金合計。</t>
      </text>
    </comment>
    <comment authorId="0" ref="D5">
      <text>
        <t xml:space="preserve">======
ID#AAAB1tDingk
guide    (2026-03-13 14:59:10)
未来の最低残高
今入力されている予定をすべて含めた場合
一番お金が減るタイミング。
ここがマイナスなら資金ショート。</t>
      </text>
    </comment>
    <comment authorId="0" ref="A13">
      <text>
        <t xml:space="preserve">======
ID#AAAB1tDingI
guide    (2026-03-13 14:59:10)
安全仕入余力
未来の最低残高 − 安全現金下限
今安全に仕入できる金額の目安。</t>
      </text>
    </comment>
    <comment authorId="0" ref="D13">
      <text>
        <t xml:space="preserve">======
ID#AAAB1tDinf4
guide    (2026-03-13 14:59:10)
消費税還付依存率
計算式
未回収消費税 ÷ 現金残高
目安
10%未満 安全
30% 注意
50%以上 危険
100%以上 還付頼み経営
※現金を追加すると割合は下がります。
還付は数ヶ月後の入金なので
運転資金として考えない方が安全です。</t>
      </text>
    </comment>
    <comment authorId="0" ref="G9">
      <text>
        <t xml:space="preserve">======
ID#AAAB1tDinfs
guide    (2026-03-13 14:59:10)
カード利用率の平均値です。
30%以内なら比較的安全、50%を超えると資金事故リスクが高まります。</t>
      </text>
    </comment>
    <comment authorId="0" ref="G13">
      <text>
        <t xml:space="preserve">======
ID#AAAB1tDinfg
guide    (2026-03-13 14:59:10)
総合警告の算出ロジック：
①カード利用率（集計シート）
②現金残高（集計シート）
③安全現金下限（設定シート）
判定基準
カード利用率 &gt;50% かつ 現金残高 &lt; 安全現金下限 → 危険
カード利用率 &gt;50% → カード使いすぎ注意
現金残高 &lt; 安全現金下限 → 現金残高注意
どちらも問題なし → 安全圏</t>
      </text>
    </comment>
    <comment authorId="0" ref="G5">
      <text>
        <t xml:space="preserve">======
ID#AAAB1tDinfQ
guide    (2026-03-13 14:59:10)
最低残高の日付
資金が最も減る日。
支払い集中日を確認するために使います。</t>
      </text>
    </comment>
  </commentList>
  <extLst>
    <ext uri="GoogleSheetsCustomDataVersion2">
      <go:sheetsCustomData xmlns:go="http://customooxmlschemas.google.com/" r:id="rId1" roundtripDataSignature="AMtx7mhCmesnrzLPaXU7WG2WDnNEcUdb4A=="/>
    </ext>
  </extLst>
</comments>
</file>

<file path=xl/sharedStrings.xml><?xml version="1.0" encoding="utf-8"?>
<sst xmlns="http://schemas.openxmlformats.org/spreadsheetml/2006/main" count="173" uniqueCount="123">
  <si>
    <t>設定（最初に一度だけ入力）</t>
  </si>
  <si>
    <t>共通設定</t>
  </si>
  <si>
    <t>安全現金下限</t>
  </si>
  <si>
    <t>最低限残したい現金</t>
  </si>
  <si>
    <t>消費税率</t>
  </si>
  <si>
    <t>輸出還付見込みの簡易計算用</t>
  </si>
  <si>
    <t>初期現金残高</t>
  </si>
  <si>
    <t>資金繰りの開始残高</t>
  </si>
  <si>
    <t>カード設定</t>
  </si>
  <si>
    <t>カード使いすぎ警告</t>
  </si>
  <si>
    <t>カード名</t>
  </si>
  <si>
    <t>利用枠</t>
  </si>
  <si>
    <t>現在利用額</t>
  </si>
  <si>
    <t>利用率</t>
  </si>
  <si>
    <t>締め日</t>
  </si>
  <si>
    <t>支払日</t>
  </si>
  <si>
    <t>運用上限</t>
  </si>
  <si>
    <t>安全判定</t>
  </si>
  <si>
    <t>コメント</t>
  </si>
  <si>
    <t>楽天カード</t>
  </si>
  <si>
    <t>月末</t>
  </si>
  <si>
    <t>27日</t>
  </si>
  <si>
    <t>三井住友</t>
  </si>
  <si>
    <t>15日</t>
  </si>
  <si>
    <t>翌月10日</t>
  </si>
  <si>
    <t>AMEX</t>
  </si>
  <si>
    <t>20日</t>
  </si>
  <si>
    <t>翌月12日</t>
  </si>
  <si>
    <t>クーリエ / 外注設定</t>
  </si>
  <si>
    <t>項目</t>
  </si>
  <si>
    <t>メモ</t>
  </si>
  <si>
    <t>FedEx</t>
  </si>
  <si>
    <t>翌月20日</t>
  </si>
  <si>
    <t>燃油サーチャージに注意</t>
  </si>
  <si>
    <t>DHL</t>
  </si>
  <si>
    <t>必要なら使用</t>
  </si>
  <si>
    <t>外注基本料</t>
  </si>
  <si>
    <t>梱包代行・保管料</t>
  </si>
  <si>
    <t>UPS</t>
  </si>
  <si>
    <t>EMS</t>
  </si>
  <si>
    <t>都度</t>
  </si>
  <si>
    <t>スポット発送用</t>
  </si>
  <si>
    <t>その他物流</t>
  </si>
  <si>
    <t>翌月末</t>
  </si>
  <si>
    <t>予備枠</t>
  </si>
  <si>
    <t>資金繰り（毎日入力するのはこのシートだけ）</t>
  </si>
  <si>
    <t>黄色セルに取引を入力してください（残高は自動計算）</t>
  </si>
  <si>
    <t>日付</t>
  </si>
  <si>
    <t>区分</t>
  </si>
  <si>
    <t>内容</t>
  </si>
  <si>
    <t>売上参考</t>
  </si>
  <si>
    <t>入金</t>
  </si>
  <si>
    <t>仕入</t>
  </si>
  <si>
    <t>送料</t>
  </si>
  <si>
    <t>外注費</t>
  </si>
  <si>
    <t>その他支出</t>
  </si>
  <si>
    <t>純増減</t>
  </si>
  <si>
    <t>残高</t>
  </si>
  <si>
    <t>予定/実績</t>
  </si>
  <si>
    <t>売上</t>
  </si>
  <si>
    <t>eBay売上</t>
  </si>
  <si>
    <t>予定</t>
  </si>
  <si>
    <t>商品仕入</t>
  </si>
  <si>
    <t>実績</t>
  </si>
  <si>
    <t>FedEx送料</t>
  </si>
  <si>
    <t>2400</t>
  </si>
  <si>
    <t>外注</t>
  </si>
  <si>
    <t>梱包外注</t>
  </si>
  <si>
    <t>PayPal入金</t>
  </si>
  <si>
    <t>2600</t>
  </si>
  <si>
    <t>カード支払</t>
  </si>
  <si>
    <t>楽天カード支払</t>
  </si>
  <si>
    <t>固定費</t>
  </si>
  <si>
    <t>ツール・倉庫</t>
  </si>
  <si>
    <t>集計（自動計算）</t>
  </si>
  <si>
    <t>KPI計算</t>
  </si>
  <si>
    <t>コスト内訳</t>
  </si>
  <si>
    <t>現在残高</t>
  </si>
  <si>
    <t>金額</t>
  </si>
  <si>
    <t>未来の最低残高</t>
  </si>
  <si>
    <t>最低残高の日付</t>
  </si>
  <si>
    <t>30日以内の入金予定</t>
  </si>
  <si>
    <t>30日以内の支払予定</t>
  </si>
  <si>
    <t>カード利用率</t>
  </si>
  <si>
    <t>安全仕入余力</t>
  </si>
  <si>
    <t>未回収消費税</t>
  </si>
  <si>
    <t>月次まとめ</t>
  </si>
  <si>
    <t>還付依存率</t>
  </si>
  <si>
    <t>月</t>
  </si>
  <si>
    <t>支出合計</t>
  </si>
  <si>
    <t>現金増減</t>
  </si>
  <si>
    <t>資金ショート予測</t>
  </si>
  <si>
    <t>2026/01</t>
  </si>
  <si>
    <t>総合警告</t>
  </si>
  <si>
    <t>2026/02</t>
  </si>
  <si>
    <t>2026/03</t>
  </si>
  <si>
    <t>2026/04</t>
  </si>
  <si>
    <t>2026/05</t>
  </si>
  <si>
    <t>2026/06</t>
  </si>
  <si>
    <t>2026/07</t>
  </si>
  <si>
    <t>2026/08</t>
  </si>
  <si>
    <t>2026/09</t>
  </si>
  <si>
    <t>2026/10</t>
  </si>
  <si>
    <t>2026/11</t>
  </si>
  <si>
    <t>2026/12</t>
  </si>
  <si>
    <t>商品分析（任意入力 / 使わなくてもOK）</t>
  </si>
  <si>
    <t>商品名</t>
  </si>
  <si>
    <t>仕入単価</t>
  </si>
  <si>
    <t>売価</t>
  </si>
  <si>
    <t>手数料</t>
  </si>
  <si>
    <t>利益</t>
  </si>
  <si>
    <t>利益率</t>
  </si>
  <si>
    <t>在庫数</t>
  </si>
  <si>
    <t>月販売数</t>
  </si>
  <si>
    <t>在庫金額</t>
  </si>
  <si>
    <t>HELLO KITTY Petit Purse</t>
  </si>
  <si>
    <t>Pokemon Plush Weavile</t>
  </si>
  <si>
    <t>Art works Book</t>
  </si>
  <si>
    <t>副業物販リスク管理ツール</t>
  </si>
  <si>
    <t>グラフ用データ</t>
  </si>
  <si>
    <t>毎日見るのはこの画面だけ。入力は「資金繰り」、初期設定は「設定」で行います。</t>
  </si>
  <si>
    <t>現金残高</t>
  </si>
  <si>
    <t>カード事故 / 資金ショート警告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</si>
</sst>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¥#,##0;[Red](¥#,##0);-"/>
    <numFmt numFmtId="165" formatCode="0.0%"/>
    <numFmt numFmtId="166" formatCode="yyyy/mm/dd"/>
  </numFmts>
  <fonts count="13">
    <font>
      <sz val="11.0"/>
      <color theme="1"/>
      <name val="Calibri"/>
      <scheme val="minor"/>
    </font>
    <font>
      <b/>
      <sz val="15.0"/>
      <color rgb="FFFFFFFF"/>
      <name val="Calibri"/>
    </font>
    <font/>
    <font>
      <b/>
      <sz val="11.0"/>
      <color rgb="FFFFFFFF"/>
      <name val="Calibri"/>
    </font>
    <font>
      <b/>
      <sz val="11.0"/>
      <color rgb="FF111111"/>
      <name val="Calibri"/>
    </font>
    <font>
      <sz val="11.0"/>
      <color rgb="FF111111"/>
      <name val="Calibri"/>
    </font>
    <font>
      <sz val="11.0"/>
      <color theme="1"/>
      <name val="Calibri"/>
    </font>
    <font>
      <b/>
      <color theme="1"/>
      <name val="Calibri"/>
      <scheme val="minor"/>
    </font>
    <font>
      <b/>
      <color theme="1"/>
      <name val="Calibri"/>
    </font>
    <font>
      <color theme="1"/>
      <name val="Calibri"/>
      <scheme val="minor"/>
    </font>
    <font>
      <b/>
      <sz val="18.0"/>
      <color rgb="FFFFFFFF"/>
      <name val="Calibri"/>
    </font>
    <font>
      <b/>
      <sz val="14.0"/>
      <color rgb="FF111111"/>
      <name val="Calibri"/>
    </font>
    <font>
      <b/>
      <sz val="13.0"/>
      <color rgb="FF111111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4F34C8"/>
        <bgColor rgb="FF4F34C8"/>
      </patternFill>
    </fill>
    <fill>
      <patternFill patternType="solid">
        <fgColor rgb="FF6F52ED"/>
        <bgColor rgb="FF6F52ED"/>
      </patternFill>
    </fill>
    <fill>
      <patternFill patternType="solid">
        <fgColor rgb="FFF5F6F8"/>
        <bgColor rgb="FFF5F6F8"/>
      </patternFill>
    </fill>
    <fill>
      <patternFill patternType="solid">
        <fgColor rgb="FFFFF4CC"/>
        <bgColor rgb="FFFFF4CC"/>
      </patternFill>
    </fill>
    <fill>
      <patternFill patternType="solid">
        <fgColor rgb="FFFFFFFF"/>
        <bgColor rgb="FFFFFFFF"/>
      </patternFill>
    </fill>
    <fill>
      <patternFill patternType="solid">
        <fgColor rgb="FFEEE9FF"/>
        <bgColor rgb="FFEEE9FF"/>
      </patternFill>
    </fill>
    <fill>
      <patternFill patternType="solid">
        <fgColor rgb="FF674EA7"/>
        <bgColor rgb="FF674EA7"/>
      </patternFill>
    </fill>
    <fill>
      <patternFill patternType="solid">
        <fgColor rgb="FFD9D2E9"/>
        <bgColor rgb="FFD9D2E9"/>
      </patternFill>
    </fill>
    <fill>
      <patternFill patternType="solid">
        <fgColor rgb="FFEAF2FF"/>
        <bgColor rgb="FFEAF2FF"/>
      </patternFill>
    </fill>
    <fill>
      <patternFill patternType="solid">
        <fgColor rgb="FFFDECEC"/>
        <bgColor rgb="FFFDECEC"/>
      </patternFill>
    </fill>
    <fill>
      <patternFill patternType="solid">
        <fgColor rgb="FFFFF2E6"/>
        <bgColor rgb="FFFFF2E6"/>
      </patternFill>
    </fill>
    <fill>
      <patternFill patternType="solid">
        <fgColor rgb="FFE9FAF7"/>
        <bgColor rgb="FFE9FAF7"/>
      </patternFill>
    </fill>
    <fill>
      <patternFill patternType="solid">
        <fgColor rgb="FFEAF7EA"/>
        <bgColor rgb="FFEAF7EA"/>
      </patternFill>
    </fill>
  </fills>
  <borders count="16">
    <border/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/>
      <right/>
      <top/>
      <bottom/>
    </border>
    <border>
      <left/>
      <top/>
      <bottom/>
    </border>
    <border>
      <left style="thin">
        <color rgb="FFD9D9D9"/>
      </left>
      <top style="thin">
        <color rgb="FFD9D9D9"/>
      </top>
    </border>
    <border>
      <right style="thin">
        <color rgb="FFD9D9D9"/>
      </right>
      <top style="thin">
        <color rgb="FFD9D9D9"/>
      </top>
    </border>
    <border>
      <left style="thin">
        <color rgb="FFD9D9D9"/>
      </left>
      <bottom style="thin">
        <color rgb="FFD9D9D9"/>
      </bottom>
    </border>
    <border>
      <right style="thin">
        <color rgb="FFD9D9D9"/>
      </right>
      <bottom style="thin">
        <color rgb="FFD9D9D9"/>
      </bottom>
    </border>
    <border>
      <top style="thin">
        <color rgb="FFD9D9D9"/>
      </top>
    </border>
    <border>
      <left style="thin">
        <color rgb="FFD9D9D9"/>
      </left>
    </border>
    <border>
      <right style="thin">
        <color rgb="FFD9D9D9"/>
      </right>
    </border>
    <border>
      <bottom style="thin">
        <color rgb="FFD9D9D9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horizontal="left" shrinkToFit="0" vertical="center" wrapText="1"/>
    </xf>
    <xf borderId="4" fillId="4" fontId="4" numFmtId="0" xfId="0" applyAlignment="1" applyBorder="1" applyFill="1" applyFont="1">
      <alignment horizontal="left" shrinkToFit="0" vertical="center" wrapText="1"/>
    </xf>
    <xf borderId="4" fillId="5" fontId="5" numFmtId="164" xfId="0" applyAlignment="1" applyBorder="1" applyFill="1" applyFont="1" applyNumberFormat="1">
      <alignment horizontal="center" shrinkToFit="0" vertical="center" wrapText="1"/>
    </xf>
    <xf borderId="4" fillId="6" fontId="5" numFmtId="0" xfId="0" applyAlignment="1" applyBorder="1" applyFill="1" applyFont="1">
      <alignment horizontal="left" shrinkToFit="0" vertical="center" wrapText="1"/>
    </xf>
    <xf borderId="4" fillId="5" fontId="5" numFmtId="165" xfId="0" applyAlignment="1" applyBorder="1" applyFont="1" applyNumberFormat="1">
      <alignment horizontal="center" shrinkToFit="0" vertical="center" wrapText="1"/>
    </xf>
    <xf borderId="4" fillId="5" fontId="4" numFmtId="0" xfId="0" applyAlignment="1" applyBorder="1" applyFont="1">
      <alignment horizontal="left" shrinkToFit="0" vertical="center" wrapText="1"/>
    </xf>
    <xf borderId="4" fillId="7" fontId="4" numFmtId="0" xfId="0" applyAlignment="1" applyBorder="1" applyFill="1" applyFont="1">
      <alignment horizontal="center" shrinkToFit="0" vertical="center" wrapText="1"/>
    </xf>
    <xf borderId="4" fillId="5" fontId="5" numFmtId="0" xfId="0" applyAlignment="1" applyBorder="1" applyFont="1">
      <alignment horizontal="center" shrinkToFit="0" vertical="center" wrapText="1"/>
    </xf>
    <xf borderId="4" fillId="6" fontId="5" numFmtId="165" xfId="0" applyAlignment="1" applyBorder="1" applyFont="1" applyNumberFormat="1">
      <alignment horizontal="center" shrinkToFit="0" vertical="center" wrapText="1"/>
    </xf>
    <xf borderId="4" fillId="6" fontId="5" numFmtId="164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left" shrinkToFit="0" vertical="center" wrapText="1"/>
    </xf>
    <xf borderId="5" fillId="6" fontId="5" numFmtId="164" xfId="0" applyAlignment="1" applyBorder="1" applyFont="1" applyNumberFormat="1">
      <alignment horizontal="center" shrinkToFit="0" vertical="center" wrapText="1"/>
    </xf>
    <xf borderId="5" fillId="5" fontId="5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left" shrinkToFit="0" vertical="center" wrapText="1"/>
    </xf>
    <xf borderId="6" fillId="0" fontId="6" numFmtId="0" xfId="0" applyBorder="1" applyFont="1"/>
    <xf borderId="7" fillId="0" fontId="6" numFmtId="0" xfId="0" applyBorder="1" applyFont="1"/>
    <xf borderId="0" fillId="0" fontId="5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left" shrinkToFit="0" vertical="center" wrapText="1"/>
    </xf>
    <xf borderId="4" fillId="8" fontId="3" numFmtId="0" xfId="0" applyAlignment="1" applyBorder="1" applyFill="1" applyFont="1">
      <alignment horizontal="left" shrinkToFit="0" vertical="center" wrapText="1"/>
    </xf>
    <xf borderId="4" fillId="9" fontId="4" numFmtId="0" xfId="0" applyAlignment="1" applyBorder="1" applyFill="1" applyFont="1">
      <alignment horizontal="center" shrinkToFit="0" vertical="center" wrapText="1"/>
    </xf>
    <xf borderId="6" fillId="5" fontId="6" numFmtId="0" xfId="0" applyBorder="1" applyFont="1"/>
    <xf borderId="0" fillId="0" fontId="7" numFmtId="0" xfId="0" applyFont="1"/>
    <xf borderId="4" fillId="5" fontId="5" numFmtId="166" xfId="0" applyAlignment="1" applyBorder="1" applyFont="1" applyNumberFormat="1">
      <alignment horizontal="left" shrinkToFit="0" vertical="center" wrapText="1"/>
    </xf>
    <xf borderId="4" fillId="5" fontId="5" numFmtId="0" xfId="0" applyAlignment="1" applyBorder="1" applyFont="1">
      <alignment horizontal="left" shrinkToFit="0" vertical="center" wrapText="1"/>
    </xf>
    <xf borderId="4" fillId="6" fontId="5" numFmtId="166" xfId="0" applyAlignment="1" applyBorder="1" applyFont="1" applyNumberFormat="1">
      <alignment horizontal="center" shrinkToFit="0" vertical="center" wrapText="1"/>
    </xf>
    <xf borderId="4" fillId="6" fontId="5" numFmtId="0" xfId="0" applyAlignment="1" applyBorder="1" applyFont="1">
      <alignment horizontal="center" shrinkToFit="0" vertical="center" wrapText="1"/>
    </xf>
    <xf borderId="0" fillId="0" fontId="8" numFmtId="0" xfId="0" applyFont="1"/>
    <xf borderId="0" fillId="0" fontId="9" numFmtId="0" xfId="0" applyFont="1"/>
    <xf borderId="1" fillId="2" fontId="10" numFmtId="0" xfId="0" applyAlignment="1" applyBorder="1" applyFont="1">
      <alignment horizontal="left" shrinkToFit="0" vertical="center" wrapText="1"/>
    </xf>
    <xf borderId="1" fillId="7" fontId="5" numFmtId="0" xfId="0" applyAlignment="1" applyBorder="1" applyFont="1">
      <alignment horizontal="left" shrinkToFit="0" vertical="center" wrapText="1"/>
    </xf>
    <xf borderId="0" fillId="0" fontId="9" numFmtId="166" xfId="0" applyFont="1" applyNumberFormat="1"/>
    <xf borderId="0" fillId="0" fontId="9" numFmtId="164" xfId="0" applyFont="1" applyNumberFormat="1"/>
    <xf borderId="0" fillId="0" fontId="9" numFmtId="165" xfId="0" applyFont="1" applyNumberFormat="1"/>
    <xf borderId="1" fillId="3" fontId="3" numFmtId="0" xfId="0" applyAlignment="1" applyBorder="1" applyFont="1">
      <alignment horizontal="center" shrinkToFit="0" vertical="center" wrapText="1"/>
    </xf>
    <xf borderId="8" fillId="10" fontId="11" numFmtId="164" xfId="0" applyAlignment="1" applyBorder="1" applyFill="1" applyFont="1" applyNumberFormat="1">
      <alignment horizontal="center" shrinkToFit="0" vertical="center" wrapText="1"/>
    </xf>
    <xf borderId="9" fillId="0" fontId="2" numFmtId="0" xfId="0" applyBorder="1" applyFont="1"/>
    <xf borderId="8" fillId="11" fontId="11" numFmtId="164" xfId="0" applyAlignment="1" applyBorder="1" applyFill="1" applyFont="1" applyNumberFormat="1">
      <alignment horizontal="center" shrinkToFit="0" vertical="center" wrapText="1"/>
    </xf>
    <xf borderId="8" fillId="12" fontId="11" numFmtId="166" xfId="0" applyAlignment="1" applyBorder="1" applyFill="1" applyFont="1" applyNumberFormat="1">
      <alignment horizontal="center" shrinkToFit="0" vertical="center" wrapText="1"/>
    </xf>
    <xf borderId="10" fillId="0" fontId="2" numFmtId="0" xfId="0" applyBorder="1" applyFont="1"/>
    <xf borderId="11" fillId="0" fontId="2" numFmtId="0" xfId="0" applyBorder="1" applyFont="1"/>
    <xf borderId="8" fillId="13" fontId="11" numFmtId="164" xfId="0" applyAlignment="1" applyBorder="1" applyFill="1" applyFont="1" applyNumberFormat="1">
      <alignment horizontal="center" shrinkToFit="0" vertical="center" wrapText="1"/>
    </xf>
    <xf borderId="8" fillId="12" fontId="11" numFmtId="164" xfId="0" applyAlignment="1" applyBorder="1" applyFont="1" applyNumberFormat="1">
      <alignment horizontal="center" shrinkToFit="0" vertical="center" wrapText="1"/>
    </xf>
    <xf borderId="8" fillId="7" fontId="11" numFmtId="165" xfId="0" applyAlignment="1" applyBorder="1" applyFont="1" applyNumberFormat="1">
      <alignment horizontal="center" shrinkToFit="0" vertical="center" wrapText="1"/>
    </xf>
    <xf borderId="4" fillId="7" fontId="4" numFmtId="0" xfId="0" applyAlignment="1" applyBorder="1" applyFont="1">
      <alignment horizontal="left" shrinkToFit="0" vertical="center" wrapText="1"/>
    </xf>
    <xf borderId="8" fillId="14" fontId="11" numFmtId="164" xfId="0" applyAlignment="1" applyBorder="1" applyFill="1" applyFont="1" applyNumberFormat="1">
      <alignment horizontal="center" shrinkToFit="0" vertical="center" wrapText="1"/>
    </xf>
    <xf borderId="8" fillId="12" fontId="11" numFmtId="165" xfId="0" applyAlignment="1" applyBorder="1" applyFont="1" applyNumberFormat="1">
      <alignment horizontal="center" shrinkToFit="0" vertical="center" wrapText="1"/>
    </xf>
    <xf borderId="8" fillId="11" fontId="12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残高推移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'ダッシュボード'!$M$1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'ダッシュボード'!$L$2:$L$33</c:f>
            </c:strRef>
          </c:cat>
          <c:val>
            <c:numRef>
              <c:f>'ダッシュボード'!$M$2:$M$33</c:f>
              <c:numCache/>
            </c:numRef>
          </c:val>
          <c:smooth val="0"/>
        </c:ser>
        <c:axId val="190015860"/>
        <c:axId val="251080581"/>
      </c:lineChart>
      <c:catAx>
        <c:axId val="1900158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日付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51080581"/>
      </c:catAx>
      <c:valAx>
        <c:axId val="25108058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残高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001586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カード利用率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strRef>
              <c:f>'ダッシュボード'!$P$1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'ダッシュボード'!$O$2:$O$4</c:f>
            </c:strRef>
          </c:cat>
          <c:val>
            <c:numRef>
              <c:f>'ダッシュボード'!$P$2:$P$4</c:f>
              <c:numCache/>
            </c:numRef>
          </c:val>
        </c:ser>
        <c:axId val="850009685"/>
        <c:axId val="1471386808"/>
      </c:barChart>
      <c:catAx>
        <c:axId val="85000968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利用率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71386808"/>
      </c:catAx>
      <c:valAx>
        <c:axId val="147138680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カード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50009685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コスト構造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tx>
            <c:strRef>
              <c:f>'ダッシュボード'!$S$1</c:f>
            </c:strRef>
          </c:tx>
          <c:dPt>
            <c:idx val="0"/>
            <c:spPr>
              <a:solidFill>
                <a:srgbClr val="4F81BD"/>
              </a:solidFill>
            </c:spPr>
          </c:dPt>
          <c:dPt>
            <c:idx val="1"/>
            <c:spPr>
              <a:solidFill>
                <a:srgbClr val="C0504D"/>
              </a:solidFill>
            </c:spPr>
          </c:dPt>
          <c:dPt>
            <c:idx val="2"/>
            <c:spPr>
              <a:solidFill>
                <a:srgbClr val="9BBB59"/>
              </a:solidFill>
            </c:spPr>
          </c:dPt>
          <c:dPt>
            <c:idx val="3"/>
            <c:spPr>
              <a:solidFill>
                <a:srgbClr val="8064A2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'ダッシュボード'!$R$2:$R$5</c:f>
            </c:strRef>
          </c:cat>
          <c:val>
            <c:numRef>
              <c:f>'ダッシュボード'!$S$2:$S$5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16</xdr:row>
      <xdr:rowOff>0</xdr:rowOff>
    </xdr:from>
    <xdr:ext cx="3952875" cy="2514600"/>
    <xdr:graphicFrame>
      <xdr:nvGraphicFramePr>
        <xdr:cNvPr id="1035478230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0</xdr:colOff>
      <xdr:row>16</xdr:row>
      <xdr:rowOff>0</xdr:rowOff>
    </xdr:from>
    <xdr:ext cx="2514600" cy="2152650"/>
    <xdr:graphicFrame>
      <xdr:nvGraphicFramePr>
        <xdr:cNvPr id="1634931631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6</xdr:col>
      <xdr:colOff>0</xdr:colOff>
      <xdr:row>29</xdr:row>
      <xdr:rowOff>0</xdr:rowOff>
    </xdr:from>
    <xdr:ext cx="2514600" cy="2152650"/>
    <xdr:graphicFrame>
      <xdr:nvGraphicFramePr>
        <xdr:cNvPr id="1165719422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18.0"/>
    <col customWidth="1" min="2" max="2" width="14.0"/>
    <col customWidth="1" min="3" max="3" width="28.0"/>
    <col customWidth="1" min="4" max="5" width="12.0"/>
    <col customWidth="1" min="6" max="7" width="14.0"/>
    <col customWidth="1" min="8" max="8" width="12.0"/>
    <col customWidth="1" min="9" max="9" width="28.0"/>
    <col customWidth="1" min="10" max="26" width="8.71"/>
  </cols>
  <sheetData>
    <row r="1">
      <c r="A1" s="1" t="s">
        <v>0</v>
      </c>
      <c r="B1" s="2"/>
      <c r="C1" s="2"/>
      <c r="D1" s="2"/>
      <c r="E1" s="2"/>
      <c r="F1" s="2"/>
      <c r="G1" s="2"/>
      <c r="H1" s="3"/>
    </row>
    <row r="3">
      <c r="A3" s="4" t="s">
        <v>1</v>
      </c>
    </row>
    <row r="4">
      <c r="A4" s="5" t="s">
        <v>2</v>
      </c>
      <c r="B4" s="6">
        <v>50000.0</v>
      </c>
      <c r="C4" s="7" t="s">
        <v>3</v>
      </c>
    </row>
    <row r="5">
      <c r="A5" s="5" t="s">
        <v>4</v>
      </c>
      <c r="B5" s="8">
        <v>0.1</v>
      </c>
      <c r="C5" s="7" t="s">
        <v>5</v>
      </c>
    </row>
    <row r="6">
      <c r="A6" s="5" t="s">
        <v>6</v>
      </c>
      <c r="B6" s="6">
        <v>180000.0</v>
      </c>
      <c r="C6" s="7" t="s">
        <v>7</v>
      </c>
    </row>
    <row r="9">
      <c r="A9" s="4" t="s">
        <v>8</v>
      </c>
      <c r="H9" s="9" t="s">
        <v>9</v>
      </c>
    </row>
    <row r="10">
      <c r="A10" s="10" t="s">
        <v>10</v>
      </c>
      <c r="B10" s="10" t="s">
        <v>11</v>
      </c>
      <c r="C10" s="10" t="s">
        <v>12</v>
      </c>
      <c r="D10" s="10" t="s">
        <v>13</v>
      </c>
      <c r="E10" s="10" t="s">
        <v>14</v>
      </c>
      <c r="F10" s="10" t="s">
        <v>15</v>
      </c>
      <c r="G10" s="10" t="s">
        <v>16</v>
      </c>
      <c r="H10" s="10" t="s">
        <v>17</v>
      </c>
      <c r="I10" s="10" t="s">
        <v>18</v>
      </c>
    </row>
    <row r="11">
      <c r="A11" s="11" t="s">
        <v>19</v>
      </c>
      <c r="B11" s="6">
        <v>300000.0</v>
      </c>
      <c r="C11" s="6">
        <v>42000.0</v>
      </c>
      <c r="D11" s="12">
        <f t="shared" ref="D11:D13" si="1">IF(B11=0,"",C11/B11)</f>
        <v>0.14</v>
      </c>
      <c r="E11" s="11" t="s">
        <v>20</v>
      </c>
      <c r="F11" s="11" t="s">
        <v>21</v>
      </c>
      <c r="G11" s="13">
        <f t="shared" ref="G11:G13" si="2">B11/3</f>
        <v>100000</v>
      </c>
      <c r="H11" s="11" t="str">
        <f t="shared" ref="H11:H13" si="3">IF(A11="","",IF(D11&lt;=0.3,"安全",IF(D11&lt;=0.5,"注意","危険")))</f>
        <v>安全</v>
      </c>
      <c r="I11" s="14" t="str">
        <f t="shared" ref="I11:I13" si="4">IF(A11="","",IF(D11&lt;=0.3,"利用枠に余裕あり",IF(D11&lt;=0.5,"やや使いすぎ。仕入ペース確認","使いすぎ。新規仕入は慎重に")))</f>
        <v>利用枠に余裕あり</v>
      </c>
    </row>
    <row r="12">
      <c r="A12" s="11" t="s">
        <v>22</v>
      </c>
      <c r="B12" s="6">
        <v>200000.0</v>
      </c>
      <c r="C12" s="6">
        <v>21000.0</v>
      </c>
      <c r="D12" s="12">
        <f t="shared" si="1"/>
        <v>0.105</v>
      </c>
      <c r="E12" s="11" t="s">
        <v>23</v>
      </c>
      <c r="F12" s="11" t="s">
        <v>24</v>
      </c>
      <c r="G12" s="13">
        <f t="shared" si="2"/>
        <v>66666.66667</v>
      </c>
      <c r="H12" s="11" t="str">
        <f t="shared" si="3"/>
        <v>安全</v>
      </c>
      <c r="I12" s="14" t="str">
        <f t="shared" si="4"/>
        <v>利用枠に余裕あり</v>
      </c>
    </row>
    <row r="13">
      <c r="A13" s="11" t="s">
        <v>25</v>
      </c>
      <c r="B13" s="6">
        <v>400000.0</v>
      </c>
      <c r="C13" s="6">
        <v>35000.0</v>
      </c>
      <c r="D13" s="12">
        <f t="shared" si="1"/>
        <v>0.0875</v>
      </c>
      <c r="E13" s="11" t="s">
        <v>26</v>
      </c>
      <c r="F13" s="11" t="s">
        <v>27</v>
      </c>
      <c r="G13" s="15">
        <f t="shared" si="2"/>
        <v>133333.3333</v>
      </c>
      <c r="H13" s="16" t="str">
        <f t="shared" si="3"/>
        <v>安全</v>
      </c>
      <c r="I13" s="17" t="str">
        <f t="shared" si="4"/>
        <v>利用枠に余裕あり</v>
      </c>
    </row>
    <row r="14">
      <c r="A14" s="18"/>
      <c r="B14" s="18"/>
      <c r="C14" s="18"/>
      <c r="E14" s="18"/>
      <c r="F14" s="19"/>
      <c r="H14" s="20"/>
      <c r="I14" s="21"/>
    </row>
    <row r="15">
      <c r="A15" s="18"/>
      <c r="B15" s="18"/>
      <c r="C15" s="18"/>
      <c r="E15" s="18"/>
      <c r="F15" s="19"/>
      <c r="H15" s="20"/>
      <c r="I15" s="21"/>
    </row>
    <row r="16">
      <c r="A16" s="22" t="s">
        <v>28</v>
      </c>
      <c r="B16" s="18"/>
      <c r="C16" s="18"/>
      <c r="E16" s="18"/>
      <c r="F16" s="19"/>
      <c r="H16" s="20"/>
      <c r="I16" s="21"/>
    </row>
    <row r="17">
      <c r="A17" s="23" t="s">
        <v>29</v>
      </c>
      <c r="B17" s="23" t="s">
        <v>14</v>
      </c>
      <c r="C17" s="23" t="s">
        <v>15</v>
      </c>
      <c r="D17" s="10" t="s">
        <v>30</v>
      </c>
      <c r="E17" s="18"/>
      <c r="F17" s="19"/>
      <c r="H17" s="20"/>
      <c r="I17" s="21"/>
    </row>
    <row r="18">
      <c r="A18" s="14" t="s">
        <v>31</v>
      </c>
      <c r="B18" s="11" t="s">
        <v>20</v>
      </c>
      <c r="C18" s="11" t="s">
        <v>32</v>
      </c>
      <c r="D18" s="7" t="s">
        <v>33</v>
      </c>
      <c r="E18" s="18"/>
      <c r="F18" s="19"/>
      <c r="H18" s="20"/>
      <c r="I18" s="21"/>
    </row>
    <row r="19">
      <c r="A19" s="14" t="s">
        <v>34</v>
      </c>
      <c r="B19" s="11" t="s">
        <v>20</v>
      </c>
      <c r="C19" s="11" t="s">
        <v>32</v>
      </c>
      <c r="D19" s="7" t="s">
        <v>35</v>
      </c>
      <c r="E19" s="18"/>
      <c r="F19" s="19"/>
      <c r="H19" s="20"/>
      <c r="I19" s="21"/>
    </row>
    <row r="20">
      <c r="A20" s="7" t="s">
        <v>36</v>
      </c>
      <c r="B20" s="11" t="s">
        <v>20</v>
      </c>
      <c r="C20" s="11" t="s">
        <v>24</v>
      </c>
      <c r="D20" s="7" t="s">
        <v>37</v>
      </c>
    </row>
    <row r="21" ht="15.75" customHeight="1">
      <c r="A21" s="7" t="s">
        <v>38</v>
      </c>
      <c r="B21" s="11" t="s">
        <v>20</v>
      </c>
      <c r="C21" s="11" t="s">
        <v>32</v>
      </c>
      <c r="D21" s="7" t="s">
        <v>35</v>
      </c>
    </row>
    <row r="22" ht="15.75" customHeight="1">
      <c r="A22" s="7" t="s">
        <v>39</v>
      </c>
      <c r="B22" s="11" t="s">
        <v>40</v>
      </c>
      <c r="C22" s="11" t="s">
        <v>40</v>
      </c>
      <c r="D22" s="7" t="s">
        <v>41</v>
      </c>
    </row>
    <row r="23" ht="15.75" customHeight="1">
      <c r="A23" s="7" t="s">
        <v>42</v>
      </c>
      <c r="B23" s="11" t="s">
        <v>20</v>
      </c>
      <c r="C23" s="11" t="s">
        <v>43</v>
      </c>
      <c r="D23" s="7" t="s">
        <v>44</v>
      </c>
    </row>
    <row r="24" ht="15.75" customHeight="1">
      <c r="B24" s="24"/>
      <c r="C24" s="24"/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printOptions/>
  <pageMargins bottom="1.0" footer="0.0" header="0.0" left="0.75" right="0.75" top="1.0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3.0"/>
    <col customWidth="1" min="2" max="2" width="10.0"/>
    <col customWidth="1" min="3" max="3" width="28.0"/>
    <col customWidth="1" min="4" max="8" width="12.0"/>
    <col customWidth="1" min="9" max="9" width="14.0"/>
    <col customWidth="1" min="10" max="11" width="12.0"/>
    <col customWidth="1" min="12" max="12" width="10.0"/>
    <col customWidth="1" min="13" max="26" width="8.71"/>
  </cols>
  <sheetData>
    <row r="1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>
      <c r="A2" s="25" t="s">
        <v>46</v>
      </c>
    </row>
    <row r="3">
      <c r="A3" s="10" t="s">
        <v>47</v>
      </c>
      <c r="B3" s="10" t="s">
        <v>48</v>
      </c>
      <c r="C3" s="10" t="s">
        <v>49</v>
      </c>
      <c r="D3" s="10" t="s">
        <v>50</v>
      </c>
      <c r="E3" s="10" t="s">
        <v>51</v>
      </c>
      <c r="F3" s="10" t="s">
        <v>52</v>
      </c>
      <c r="G3" s="10" t="s">
        <v>53</v>
      </c>
      <c r="H3" s="10" t="s">
        <v>54</v>
      </c>
      <c r="I3" s="10" t="s">
        <v>55</v>
      </c>
      <c r="J3" s="10" t="s">
        <v>56</v>
      </c>
      <c r="K3" s="10" t="s">
        <v>57</v>
      </c>
      <c r="L3" s="10" t="s">
        <v>58</v>
      </c>
    </row>
    <row r="4">
      <c r="A4" s="26">
        <v>46113.0</v>
      </c>
      <c r="B4" s="27" t="s">
        <v>59</v>
      </c>
      <c r="C4" s="27" t="s">
        <v>60</v>
      </c>
      <c r="D4" s="6">
        <v>12000.0</v>
      </c>
      <c r="E4" s="6"/>
      <c r="F4" s="6"/>
      <c r="G4" s="6"/>
      <c r="H4" s="6"/>
      <c r="I4" s="6"/>
      <c r="J4" s="13">
        <f t="shared" ref="J4:J79" si="1">IF(A4="","",IF(E4="",0,E4)-SUM(F4:I4))</f>
        <v>0</v>
      </c>
      <c r="K4" s="13">
        <f>IF(A4="","",'設定'!$B$6+J4)</f>
        <v>180000</v>
      </c>
      <c r="L4" s="27" t="s">
        <v>61</v>
      </c>
    </row>
    <row r="5">
      <c r="A5" s="26">
        <v>46115.0</v>
      </c>
      <c r="B5" s="27" t="s">
        <v>52</v>
      </c>
      <c r="C5" s="27" t="s">
        <v>62</v>
      </c>
      <c r="D5" s="6"/>
      <c r="E5" s="6"/>
      <c r="F5" s="6">
        <v>6000.0</v>
      </c>
      <c r="G5" s="6"/>
      <c r="H5" s="6"/>
      <c r="I5" s="6"/>
      <c r="J5" s="13">
        <f t="shared" si="1"/>
        <v>-6000</v>
      </c>
      <c r="K5" s="13">
        <f t="shared" ref="K5:K79" si="2">IF(A5="","",K4+J5)</f>
        <v>174000</v>
      </c>
      <c r="L5" s="27" t="s">
        <v>63</v>
      </c>
    </row>
    <row r="6">
      <c r="A6" s="26">
        <v>46117.0</v>
      </c>
      <c r="B6" s="27" t="s">
        <v>53</v>
      </c>
      <c r="C6" s="27" t="s">
        <v>64</v>
      </c>
      <c r="D6" s="6"/>
      <c r="E6" s="6"/>
      <c r="F6" s="6"/>
      <c r="G6" s="6" t="s">
        <v>65</v>
      </c>
      <c r="H6" s="6"/>
      <c r="I6" s="6"/>
      <c r="J6" s="13">
        <f t="shared" si="1"/>
        <v>0</v>
      </c>
      <c r="K6" s="13">
        <f t="shared" si="2"/>
        <v>174000</v>
      </c>
      <c r="L6" s="27" t="s">
        <v>63</v>
      </c>
    </row>
    <row r="7">
      <c r="A7" s="26">
        <v>46119.0</v>
      </c>
      <c r="B7" s="27" t="s">
        <v>66</v>
      </c>
      <c r="C7" s="27" t="s">
        <v>67</v>
      </c>
      <c r="D7" s="6"/>
      <c r="E7" s="6"/>
      <c r="F7" s="6"/>
      <c r="G7" s="6"/>
      <c r="H7" s="6">
        <v>3000.0</v>
      </c>
      <c r="I7" s="6"/>
      <c r="J7" s="13">
        <f t="shared" si="1"/>
        <v>-3000</v>
      </c>
      <c r="K7" s="13">
        <f t="shared" si="2"/>
        <v>171000</v>
      </c>
      <c r="L7" s="27" t="s">
        <v>63</v>
      </c>
    </row>
    <row r="8">
      <c r="A8" s="26">
        <v>46121.0</v>
      </c>
      <c r="B8" s="27" t="s">
        <v>51</v>
      </c>
      <c r="C8" s="27" t="s">
        <v>68</v>
      </c>
      <c r="D8" s="6"/>
      <c r="E8" s="6">
        <v>11500.0</v>
      </c>
      <c r="F8" s="6"/>
      <c r="G8" s="6"/>
      <c r="H8" s="6"/>
      <c r="I8" s="6"/>
      <c r="J8" s="13">
        <f t="shared" si="1"/>
        <v>11500</v>
      </c>
      <c r="K8" s="13">
        <f t="shared" si="2"/>
        <v>182500</v>
      </c>
      <c r="L8" s="27" t="s">
        <v>61</v>
      </c>
    </row>
    <row r="9">
      <c r="A9" s="26">
        <v>46124.0</v>
      </c>
      <c r="B9" s="27" t="s">
        <v>59</v>
      </c>
      <c r="C9" s="27" t="s">
        <v>60</v>
      </c>
      <c r="D9" s="6">
        <v>18000.0</v>
      </c>
      <c r="E9" s="6"/>
      <c r="F9" s="6"/>
      <c r="G9" s="6"/>
      <c r="H9" s="6"/>
      <c r="I9" s="6"/>
      <c r="J9" s="13">
        <f t="shared" si="1"/>
        <v>0</v>
      </c>
      <c r="K9" s="13">
        <f t="shared" si="2"/>
        <v>182500</v>
      </c>
      <c r="L9" s="27" t="s">
        <v>61</v>
      </c>
    </row>
    <row r="10">
      <c r="A10" s="26">
        <v>46127.0</v>
      </c>
      <c r="B10" s="27" t="s">
        <v>52</v>
      </c>
      <c r="C10" s="27" t="s">
        <v>62</v>
      </c>
      <c r="D10" s="6"/>
      <c r="E10" s="6"/>
      <c r="F10" s="6">
        <v>9800.0</v>
      </c>
      <c r="G10" s="6"/>
      <c r="H10" s="6"/>
      <c r="I10" s="6"/>
      <c r="J10" s="13">
        <f t="shared" si="1"/>
        <v>-9800</v>
      </c>
      <c r="K10" s="13">
        <f t="shared" si="2"/>
        <v>172700</v>
      </c>
      <c r="L10" s="27" t="s">
        <v>61</v>
      </c>
    </row>
    <row r="11">
      <c r="A11" s="26">
        <v>46130.0</v>
      </c>
      <c r="B11" s="27" t="s">
        <v>53</v>
      </c>
      <c r="C11" s="27" t="s">
        <v>64</v>
      </c>
      <c r="D11" s="6"/>
      <c r="E11" s="6"/>
      <c r="F11" s="6"/>
      <c r="G11" s="6" t="s">
        <v>69</v>
      </c>
      <c r="H11" s="6"/>
      <c r="I11" s="6"/>
      <c r="J11" s="13">
        <f t="shared" si="1"/>
        <v>0</v>
      </c>
      <c r="K11" s="13">
        <f t="shared" si="2"/>
        <v>172700</v>
      </c>
      <c r="L11" s="27" t="s">
        <v>61</v>
      </c>
    </row>
    <row r="12">
      <c r="A12" s="26">
        <v>46132.0</v>
      </c>
      <c r="B12" s="27" t="s">
        <v>66</v>
      </c>
      <c r="C12" s="27" t="s">
        <v>67</v>
      </c>
      <c r="D12" s="6"/>
      <c r="E12" s="6"/>
      <c r="F12" s="6"/>
      <c r="G12" s="6"/>
      <c r="H12" s="6">
        <v>3200.0</v>
      </c>
      <c r="I12" s="6"/>
      <c r="J12" s="13">
        <f t="shared" si="1"/>
        <v>-3200</v>
      </c>
      <c r="K12" s="13">
        <f t="shared" si="2"/>
        <v>169500</v>
      </c>
      <c r="L12" s="27" t="s">
        <v>61</v>
      </c>
    </row>
    <row r="13">
      <c r="A13" s="26">
        <v>46137.0</v>
      </c>
      <c r="B13" s="27" t="s">
        <v>51</v>
      </c>
      <c r="C13" s="27" t="s">
        <v>68</v>
      </c>
      <c r="D13" s="6"/>
      <c r="E13" s="6">
        <v>17300.0</v>
      </c>
      <c r="F13" s="6"/>
      <c r="G13" s="6"/>
      <c r="H13" s="6"/>
      <c r="I13" s="6"/>
      <c r="J13" s="13">
        <f t="shared" si="1"/>
        <v>17300</v>
      </c>
      <c r="K13" s="13">
        <f t="shared" si="2"/>
        <v>186800</v>
      </c>
      <c r="L13" s="27" t="s">
        <v>61</v>
      </c>
    </row>
    <row r="14">
      <c r="A14" s="26">
        <v>46139.0</v>
      </c>
      <c r="B14" s="27" t="s">
        <v>70</v>
      </c>
      <c r="C14" s="27" t="s">
        <v>71</v>
      </c>
      <c r="D14" s="6"/>
      <c r="E14" s="6"/>
      <c r="F14" s="6"/>
      <c r="G14" s="6"/>
      <c r="H14" s="6"/>
      <c r="I14" s="6">
        <v>42000.0</v>
      </c>
      <c r="J14" s="13">
        <f t="shared" si="1"/>
        <v>-42000</v>
      </c>
      <c r="K14" s="13">
        <f t="shared" si="2"/>
        <v>144800</v>
      </c>
      <c r="L14" s="27" t="s">
        <v>61</v>
      </c>
    </row>
    <row r="15">
      <c r="A15" s="26">
        <v>46140.0</v>
      </c>
      <c r="B15" s="27" t="s">
        <v>72</v>
      </c>
      <c r="C15" s="27" t="s">
        <v>73</v>
      </c>
      <c r="D15" s="6"/>
      <c r="E15" s="6"/>
      <c r="F15" s="6"/>
      <c r="G15" s="6"/>
      <c r="H15" s="6"/>
      <c r="I15" s="6">
        <v>8000.0</v>
      </c>
      <c r="J15" s="13">
        <f t="shared" si="1"/>
        <v>-8000</v>
      </c>
      <c r="K15" s="13">
        <f t="shared" si="2"/>
        <v>136800</v>
      </c>
      <c r="L15" s="27" t="s">
        <v>61</v>
      </c>
    </row>
    <row r="16">
      <c r="A16" s="27"/>
      <c r="B16" s="27"/>
      <c r="C16" s="27"/>
      <c r="D16" s="6"/>
      <c r="E16" s="6"/>
      <c r="F16" s="6"/>
      <c r="G16" s="6"/>
      <c r="H16" s="6"/>
      <c r="I16" s="6"/>
      <c r="J16" s="13" t="str">
        <f t="shared" si="1"/>
        <v/>
      </c>
      <c r="K16" s="13" t="str">
        <f t="shared" si="2"/>
        <v/>
      </c>
      <c r="L16" s="27"/>
    </row>
    <row r="17">
      <c r="A17" s="27"/>
      <c r="B17" s="27"/>
      <c r="C17" s="27"/>
      <c r="D17" s="6"/>
      <c r="E17" s="6"/>
      <c r="F17" s="6"/>
      <c r="G17" s="6"/>
      <c r="H17" s="6"/>
      <c r="I17" s="6"/>
      <c r="J17" s="13" t="str">
        <f t="shared" si="1"/>
        <v/>
      </c>
      <c r="K17" s="13" t="str">
        <f t="shared" si="2"/>
        <v/>
      </c>
      <c r="L17" s="27"/>
    </row>
    <row r="18">
      <c r="A18" s="27"/>
      <c r="B18" s="27"/>
      <c r="C18" s="27"/>
      <c r="D18" s="6"/>
      <c r="E18" s="6"/>
      <c r="F18" s="6"/>
      <c r="G18" s="6"/>
      <c r="H18" s="6"/>
      <c r="I18" s="6"/>
      <c r="J18" s="13" t="str">
        <f t="shared" si="1"/>
        <v/>
      </c>
      <c r="K18" s="13" t="str">
        <f t="shared" si="2"/>
        <v/>
      </c>
      <c r="L18" s="27"/>
    </row>
    <row r="19">
      <c r="A19" s="27"/>
      <c r="B19" s="27"/>
      <c r="C19" s="27"/>
      <c r="D19" s="6"/>
      <c r="E19" s="6"/>
      <c r="F19" s="6"/>
      <c r="G19" s="6"/>
      <c r="H19" s="6"/>
      <c r="I19" s="6"/>
      <c r="J19" s="13" t="str">
        <f t="shared" si="1"/>
        <v/>
      </c>
      <c r="K19" s="13" t="str">
        <f t="shared" si="2"/>
        <v/>
      </c>
      <c r="L19" s="27"/>
    </row>
    <row r="20">
      <c r="A20" s="27"/>
      <c r="B20" s="27"/>
      <c r="C20" s="27"/>
      <c r="D20" s="6"/>
      <c r="E20" s="6"/>
      <c r="F20" s="6"/>
      <c r="G20" s="6"/>
      <c r="H20" s="6"/>
      <c r="I20" s="6"/>
      <c r="J20" s="13" t="str">
        <f t="shared" si="1"/>
        <v/>
      </c>
      <c r="K20" s="13" t="str">
        <f t="shared" si="2"/>
        <v/>
      </c>
      <c r="L20" s="27"/>
    </row>
    <row r="21" ht="15.75" customHeight="1">
      <c r="A21" s="27"/>
      <c r="B21" s="27"/>
      <c r="C21" s="27"/>
      <c r="D21" s="6"/>
      <c r="E21" s="6"/>
      <c r="F21" s="6"/>
      <c r="G21" s="6"/>
      <c r="H21" s="6"/>
      <c r="I21" s="6"/>
      <c r="J21" s="13" t="str">
        <f t="shared" si="1"/>
        <v/>
      </c>
      <c r="K21" s="13" t="str">
        <f t="shared" si="2"/>
        <v/>
      </c>
      <c r="L21" s="27"/>
    </row>
    <row r="22" ht="15.75" customHeight="1">
      <c r="A22" s="27"/>
      <c r="B22" s="27"/>
      <c r="C22" s="27"/>
      <c r="D22" s="6"/>
      <c r="E22" s="6"/>
      <c r="F22" s="6"/>
      <c r="G22" s="6"/>
      <c r="H22" s="6"/>
      <c r="I22" s="6"/>
      <c r="J22" s="13" t="str">
        <f t="shared" si="1"/>
        <v/>
      </c>
      <c r="K22" s="13" t="str">
        <f t="shared" si="2"/>
        <v/>
      </c>
      <c r="L22" s="27"/>
    </row>
    <row r="23" ht="15.75" customHeight="1">
      <c r="A23" s="27"/>
      <c r="B23" s="27"/>
      <c r="C23" s="27"/>
      <c r="D23" s="6"/>
      <c r="E23" s="6"/>
      <c r="F23" s="6"/>
      <c r="G23" s="6"/>
      <c r="H23" s="6"/>
      <c r="I23" s="6"/>
      <c r="J23" s="13" t="str">
        <f t="shared" si="1"/>
        <v/>
      </c>
      <c r="K23" s="13" t="str">
        <f t="shared" si="2"/>
        <v/>
      </c>
      <c r="L23" s="27"/>
    </row>
    <row r="24" ht="15.75" customHeight="1">
      <c r="A24" s="27"/>
      <c r="B24" s="27"/>
      <c r="C24" s="27"/>
      <c r="D24" s="6"/>
      <c r="E24" s="6"/>
      <c r="F24" s="6"/>
      <c r="G24" s="6"/>
      <c r="H24" s="6"/>
      <c r="I24" s="6"/>
      <c r="J24" s="13" t="str">
        <f t="shared" si="1"/>
        <v/>
      </c>
      <c r="K24" s="13" t="str">
        <f t="shared" si="2"/>
        <v/>
      </c>
      <c r="L24" s="27"/>
    </row>
    <row r="25" ht="15.75" customHeight="1">
      <c r="A25" s="27"/>
      <c r="B25" s="27"/>
      <c r="C25" s="27"/>
      <c r="D25" s="6"/>
      <c r="E25" s="6"/>
      <c r="F25" s="6"/>
      <c r="G25" s="6"/>
      <c r="H25" s="6"/>
      <c r="I25" s="6"/>
      <c r="J25" s="13" t="str">
        <f t="shared" si="1"/>
        <v/>
      </c>
      <c r="K25" s="13" t="str">
        <f t="shared" si="2"/>
        <v/>
      </c>
      <c r="L25" s="27"/>
    </row>
    <row r="26" ht="15.75" customHeight="1">
      <c r="A26" s="27"/>
      <c r="B26" s="27"/>
      <c r="C26" s="27"/>
      <c r="D26" s="6"/>
      <c r="E26" s="6"/>
      <c r="F26" s="6"/>
      <c r="G26" s="6"/>
      <c r="H26" s="6"/>
      <c r="I26" s="6"/>
      <c r="J26" s="13" t="str">
        <f t="shared" si="1"/>
        <v/>
      </c>
      <c r="K26" s="13" t="str">
        <f t="shared" si="2"/>
        <v/>
      </c>
      <c r="L26" s="27"/>
    </row>
    <row r="27" ht="15.75" customHeight="1">
      <c r="A27" s="27"/>
      <c r="B27" s="27"/>
      <c r="C27" s="27"/>
      <c r="D27" s="6"/>
      <c r="E27" s="6"/>
      <c r="F27" s="6"/>
      <c r="G27" s="6"/>
      <c r="H27" s="6"/>
      <c r="I27" s="6"/>
      <c r="J27" s="13" t="str">
        <f t="shared" si="1"/>
        <v/>
      </c>
      <c r="K27" s="13" t="str">
        <f t="shared" si="2"/>
        <v/>
      </c>
      <c r="L27" s="27"/>
    </row>
    <row r="28" ht="15.75" customHeight="1">
      <c r="A28" s="27"/>
      <c r="B28" s="27"/>
      <c r="C28" s="27"/>
      <c r="D28" s="6"/>
      <c r="E28" s="6"/>
      <c r="F28" s="6"/>
      <c r="G28" s="6"/>
      <c r="H28" s="6"/>
      <c r="I28" s="6"/>
      <c r="J28" s="13" t="str">
        <f t="shared" si="1"/>
        <v/>
      </c>
      <c r="K28" s="13" t="str">
        <f t="shared" si="2"/>
        <v/>
      </c>
      <c r="L28" s="27"/>
    </row>
    <row r="29" ht="15.75" customHeight="1">
      <c r="A29" s="27"/>
      <c r="B29" s="27"/>
      <c r="C29" s="27"/>
      <c r="D29" s="6"/>
      <c r="E29" s="6"/>
      <c r="F29" s="6"/>
      <c r="G29" s="6"/>
      <c r="H29" s="6"/>
      <c r="I29" s="6"/>
      <c r="J29" s="13" t="str">
        <f t="shared" si="1"/>
        <v/>
      </c>
      <c r="K29" s="13" t="str">
        <f t="shared" si="2"/>
        <v/>
      </c>
      <c r="L29" s="27"/>
    </row>
    <row r="30" ht="15.75" customHeight="1">
      <c r="A30" s="27"/>
      <c r="B30" s="27"/>
      <c r="C30" s="27"/>
      <c r="D30" s="6"/>
      <c r="E30" s="6"/>
      <c r="F30" s="6"/>
      <c r="G30" s="6"/>
      <c r="H30" s="6"/>
      <c r="I30" s="6"/>
      <c r="J30" s="13" t="str">
        <f t="shared" si="1"/>
        <v/>
      </c>
      <c r="K30" s="13" t="str">
        <f t="shared" si="2"/>
        <v/>
      </c>
      <c r="L30" s="27"/>
    </row>
    <row r="31" ht="15.75" customHeight="1">
      <c r="A31" s="27"/>
      <c r="B31" s="27"/>
      <c r="C31" s="27"/>
      <c r="D31" s="6"/>
      <c r="E31" s="6"/>
      <c r="F31" s="6"/>
      <c r="G31" s="6"/>
      <c r="H31" s="6"/>
      <c r="I31" s="6"/>
      <c r="J31" s="13" t="str">
        <f t="shared" si="1"/>
        <v/>
      </c>
      <c r="K31" s="13" t="str">
        <f t="shared" si="2"/>
        <v/>
      </c>
      <c r="L31" s="27"/>
    </row>
    <row r="32" ht="15.75" customHeight="1">
      <c r="A32" s="27"/>
      <c r="B32" s="27"/>
      <c r="C32" s="27"/>
      <c r="D32" s="6"/>
      <c r="E32" s="6"/>
      <c r="F32" s="6"/>
      <c r="G32" s="6"/>
      <c r="H32" s="6"/>
      <c r="I32" s="6"/>
      <c r="J32" s="13" t="str">
        <f t="shared" si="1"/>
        <v/>
      </c>
      <c r="K32" s="13" t="str">
        <f t="shared" si="2"/>
        <v/>
      </c>
      <c r="L32" s="27"/>
    </row>
    <row r="33" ht="15.75" customHeight="1">
      <c r="A33" s="27"/>
      <c r="B33" s="27"/>
      <c r="C33" s="27"/>
      <c r="D33" s="6"/>
      <c r="E33" s="6"/>
      <c r="F33" s="6"/>
      <c r="G33" s="6"/>
      <c r="H33" s="6"/>
      <c r="I33" s="6"/>
      <c r="J33" s="13" t="str">
        <f t="shared" si="1"/>
        <v/>
      </c>
      <c r="K33" s="13" t="str">
        <f t="shared" si="2"/>
        <v/>
      </c>
      <c r="L33" s="27"/>
    </row>
    <row r="34" ht="15.75" customHeight="1">
      <c r="A34" s="27"/>
      <c r="B34" s="27"/>
      <c r="C34" s="27"/>
      <c r="D34" s="6"/>
      <c r="E34" s="6"/>
      <c r="F34" s="6"/>
      <c r="G34" s="6"/>
      <c r="H34" s="6"/>
      <c r="I34" s="6"/>
      <c r="J34" s="13" t="str">
        <f t="shared" si="1"/>
        <v/>
      </c>
      <c r="K34" s="13" t="str">
        <f t="shared" si="2"/>
        <v/>
      </c>
      <c r="L34" s="27"/>
    </row>
    <row r="35" ht="15.75" customHeight="1">
      <c r="A35" s="27"/>
      <c r="B35" s="27"/>
      <c r="C35" s="27"/>
      <c r="D35" s="6"/>
      <c r="E35" s="6"/>
      <c r="F35" s="6"/>
      <c r="G35" s="6"/>
      <c r="H35" s="6"/>
      <c r="I35" s="6"/>
      <c r="J35" s="13" t="str">
        <f t="shared" si="1"/>
        <v/>
      </c>
      <c r="K35" s="13" t="str">
        <f t="shared" si="2"/>
        <v/>
      </c>
      <c r="L35" s="27"/>
    </row>
    <row r="36" ht="15.75" customHeight="1">
      <c r="A36" s="27"/>
      <c r="B36" s="27"/>
      <c r="C36" s="27"/>
      <c r="D36" s="6"/>
      <c r="E36" s="6"/>
      <c r="F36" s="6"/>
      <c r="G36" s="6"/>
      <c r="H36" s="6"/>
      <c r="I36" s="6"/>
      <c r="J36" s="13" t="str">
        <f t="shared" si="1"/>
        <v/>
      </c>
      <c r="K36" s="13" t="str">
        <f t="shared" si="2"/>
        <v/>
      </c>
      <c r="L36" s="27"/>
    </row>
    <row r="37" ht="15.75" customHeight="1">
      <c r="A37" s="27"/>
      <c r="B37" s="27"/>
      <c r="C37" s="27"/>
      <c r="D37" s="6"/>
      <c r="E37" s="6"/>
      <c r="F37" s="6"/>
      <c r="G37" s="6"/>
      <c r="H37" s="6"/>
      <c r="I37" s="6"/>
      <c r="J37" s="13" t="str">
        <f t="shared" si="1"/>
        <v/>
      </c>
      <c r="K37" s="13" t="str">
        <f t="shared" si="2"/>
        <v/>
      </c>
      <c r="L37" s="27"/>
    </row>
    <row r="38" ht="15.75" customHeight="1">
      <c r="A38" s="27"/>
      <c r="B38" s="27"/>
      <c r="C38" s="27"/>
      <c r="D38" s="6"/>
      <c r="E38" s="6"/>
      <c r="F38" s="6"/>
      <c r="G38" s="6"/>
      <c r="H38" s="6"/>
      <c r="I38" s="6"/>
      <c r="J38" s="13" t="str">
        <f t="shared" si="1"/>
        <v/>
      </c>
      <c r="K38" s="13" t="str">
        <f t="shared" si="2"/>
        <v/>
      </c>
      <c r="L38" s="27"/>
    </row>
    <row r="39" ht="15.75" customHeight="1">
      <c r="A39" s="27"/>
      <c r="B39" s="27"/>
      <c r="C39" s="27"/>
      <c r="D39" s="6"/>
      <c r="E39" s="6"/>
      <c r="F39" s="6"/>
      <c r="G39" s="6"/>
      <c r="H39" s="6"/>
      <c r="I39" s="6"/>
      <c r="J39" s="13" t="str">
        <f t="shared" si="1"/>
        <v/>
      </c>
      <c r="K39" s="13" t="str">
        <f t="shared" si="2"/>
        <v/>
      </c>
      <c r="L39" s="27"/>
    </row>
    <row r="40" ht="15.75" customHeight="1">
      <c r="A40" s="27"/>
      <c r="B40" s="27"/>
      <c r="C40" s="27"/>
      <c r="D40" s="6"/>
      <c r="E40" s="6"/>
      <c r="F40" s="6"/>
      <c r="G40" s="6"/>
      <c r="H40" s="6"/>
      <c r="I40" s="6"/>
      <c r="J40" s="13" t="str">
        <f t="shared" si="1"/>
        <v/>
      </c>
      <c r="K40" s="13" t="str">
        <f t="shared" si="2"/>
        <v/>
      </c>
      <c r="L40" s="27"/>
    </row>
    <row r="41" ht="15.75" customHeight="1">
      <c r="A41" s="27"/>
      <c r="B41" s="27"/>
      <c r="C41" s="27"/>
      <c r="D41" s="6"/>
      <c r="E41" s="6"/>
      <c r="F41" s="6"/>
      <c r="G41" s="6"/>
      <c r="H41" s="6"/>
      <c r="I41" s="6"/>
      <c r="J41" s="13" t="str">
        <f t="shared" si="1"/>
        <v/>
      </c>
      <c r="K41" s="13" t="str">
        <f t="shared" si="2"/>
        <v/>
      </c>
      <c r="L41" s="27"/>
    </row>
    <row r="42" ht="15.75" customHeight="1">
      <c r="A42" s="27"/>
      <c r="B42" s="27"/>
      <c r="C42" s="27"/>
      <c r="D42" s="6"/>
      <c r="E42" s="6"/>
      <c r="F42" s="6"/>
      <c r="G42" s="6"/>
      <c r="H42" s="6"/>
      <c r="I42" s="6"/>
      <c r="J42" s="13" t="str">
        <f t="shared" si="1"/>
        <v/>
      </c>
      <c r="K42" s="13" t="str">
        <f t="shared" si="2"/>
        <v/>
      </c>
      <c r="L42" s="27"/>
    </row>
    <row r="43" ht="15.75" customHeight="1">
      <c r="A43" s="27"/>
      <c r="B43" s="27"/>
      <c r="C43" s="27"/>
      <c r="D43" s="6"/>
      <c r="E43" s="6"/>
      <c r="F43" s="6"/>
      <c r="G43" s="6"/>
      <c r="H43" s="6"/>
      <c r="I43" s="6"/>
      <c r="J43" s="13" t="str">
        <f t="shared" si="1"/>
        <v/>
      </c>
      <c r="K43" s="13" t="str">
        <f t="shared" si="2"/>
        <v/>
      </c>
      <c r="L43" s="27"/>
    </row>
    <row r="44" ht="15.75" customHeight="1">
      <c r="A44" s="27"/>
      <c r="B44" s="27"/>
      <c r="C44" s="27"/>
      <c r="D44" s="6"/>
      <c r="E44" s="6"/>
      <c r="F44" s="6"/>
      <c r="G44" s="6"/>
      <c r="H44" s="6"/>
      <c r="I44" s="6"/>
      <c r="J44" s="13" t="str">
        <f t="shared" si="1"/>
        <v/>
      </c>
      <c r="K44" s="13" t="str">
        <f t="shared" si="2"/>
        <v/>
      </c>
      <c r="L44" s="27"/>
    </row>
    <row r="45" ht="15.75" customHeight="1">
      <c r="A45" s="27"/>
      <c r="B45" s="27"/>
      <c r="C45" s="27"/>
      <c r="D45" s="6"/>
      <c r="E45" s="6"/>
      <c r="F45" s="6"/>
      <c r="G45" s="6"/>
      <c r="H45" s="6"/>
      <c r="I45" s="6"/>
      <c r="J45" s="13" t="str">
        <f t="shared" si="1"/>
        <v/>
      </c>
      <c r="K45" s="13" t="str">
        <f t="shared" si="2"/>
        <v/>
      </c>
      <c r="L45" s="27"/>
    </row>
    <row r="46" ht="15.75" customHeight="1">
      <c r="A46" s="27"/>
      <c r="B46" s="27"/>
      <c r="C46" s="27"/>
      <c r="D46" s="6"/>
      <c r="E46" s="6"/>
      <c r="F46" s="6"/>
      <c r="G46" s="6"/>
      <c r="H46" s="6"/>
      <c r="I46" s="6"/>
      <c r="J46" s="13" t="str">
        <f t="shared" si="1"/>
        <v/>
      </c>
      <c r="K46" s="13" t="str">
        <f t="shared" si="2"/>
        <v/>
      </c>
      <c r="L46" s="27"/>
    </row>
    <row r="47" ht="15.75" customHeight="1">
      <c r="A47" s="27"/>
      <c r="B47" s="27"/>
      <c r="C47" s="27"/>
      <c r="D47" s="6"/>
      <c r="E47" s="6"/>
      <c r="F47" s="6"/>
      <c r="G47" s="6"/>
      <c r="H47" s="6"/>
      <c r="I47" s="6"/>
      <c r="J47" s="13" t="str">
        <f t="shared" si="1"/>
        <v/>
      </c>
      <c r="K47" s="13" t="str">
        <f t="shared" si="2"/>
        <v/>
      </c>
      <c r="L47" s="27"/>
    </row>
    <row r="48" ht="15.75" customHeight="1">
      <c r="A48" s="27"/>
      <c r="B48" s="27"/>
      <c r="C48" s="27"/>
      <c r="D48" s="6"/>
      <c r="E48" s="6"/>
      <c r="F48" s="6"/>
      <c r="G48" s="6"/>
      <c r="H48" s="6"/>
      <c r="I48" s="6"/>
      <c r="J48" s="13" t="str">
        <f t="shared" si="1"/>
        <v/>
      </c>
      <c r="K48" s="13" t="str">
        <f t="shared" si="2"/>
        <v/>
      </c>
      <c r="L48" s="27"/>
    </row>
    <row r="49" ht="15.75" customHeight="1">
      <c r="A49" s="27"/>
      <c r="B49" s="27"/>
      <c r="C49" s="27"/>
      <c r="D49" s="6"/>
      <c r="E49" s="6"/>
      <c r="F49" s="6"/>
      <c r="G49" s="6"/>
      <c r="H49" s="6"/>
      <c r="I49" s="6"/>
      <c r="J49" s="13" t="str">
        <f t="shared" si="1"/>
        <v/>
      </c>
      <c r="K49" s="13" t="str">
        <f t="shared" si="2"/>
        <v/>
      </c>
      <c r="L49" s="27"/>
    </row>
    <row r="50" ht="15.75" customHeight="1">
      <c r="A50" s="27"/>
      <c r="B50" s="27"/>
      <c r="C50" s="27"/>
      <c r="D50" s="6"/>
      <c r="E50" s="6"/>
      <c r="F50" s="6"/>
      <c r="G50" s="6"/>
      <c r="H50" s="6"/>
      <c r="I50" s="6"/>
      <c r="J50" s="13" t="str">
        <f t="shared" si="1"/>
        <v/>
      </c>
      <c r="K50" s="13" t="str">
        <f t="shared" si="2"/>
        <v/>
      </c>
      <c r="L50" s="27"/>
    </row>
    <row r="51" ht="15.75" customHeight="1">
      <c r="A51" s="27"/>
      <c r="B51" s="27"/>
      <c r="C51" s="27"/>
      <c r="D51" s="6"/>
      <c r="E51" s="6"/>
      <c r="F51" s="6"/>
      <c r="G51" s="6"/>
      <c r="H51" s="6"/>
      <c r="I51" s="6"/>
      <c r="J51" s="13" t="str">
        <f t="shared" si="1"/>
        <v/>
      </c>
      <c r="K51" s="13" t="str">
        <f t="shared" si="2"/>
        <v/>
      </c>
      <c r="L51" s="27"/>
    </row>
    <row r="52" ht="15.75" customHeight="1">
      <c r="A52" s="27"/>
      <c r="B52" s="27"/>
      <c r="C52" s="27"/>
      <c r="D52" s="6"/>
      <c r="E52" s="6"/>
      <c r="F52" s="6"/>
      <c r="G52" s="6"/>
      <c r="H52" s="6"/>
      <c r="I52" s="6"/>
      <c r="J52" s="13" t="str">
        <f t="shared" si="1"/>
        <v/>
      </c>
      <c r="K52" s="13" t="str">
        <f t="shared" si="2"/>
        <v/>
      </c>
      <c r="L52" s="27"/>
    </row>
    <row r="53" ht="15.75" customHeight="1">
      <c r="A53" s="27"/>
      <c r="B53" s="27"/>
      <c r="C53" s="27"/>
      <c r="D53" s="6"/>
      <c r="E53" s="6"/>
      <c r="F53" s="6"/>
      <c r="G53" s="6"/>
      <c r="H53" s="6"/>
      <c r="I53" s="6"/>
      <c r="J53" s="13" t="str">
        <f t="shared" si="1"/>
        <v/>
      </c>
      <c r="K53" s="13" t="str">
        <f t="shared" si="2"/>
        <v/>
      </c>
      <c r="L53" s="27"/>
    </row>
    <row r="54" ht="15.75" customHeight="1">
      <c r="A54" s="27"/>
      <c r="B54" s="27"/>
      <c r="C54" s="27"/>
      <c r="D54" s="6"/>
      <c r="E54" s="6"/>
      <c r="F54" s="6"/>
      <c r="G54" s="6"/>
      <c r="H54" s="6"/>
      <c r="I54" s="6"/>
      <c r="J54" s="13" t="str">
        <f t="shared" si="1"/>
        <v/>
      </c>
      <c r="K54" s="13" t="str">
        <f t="shared" si="2"/>
        <v/>
      </c>
      <c r="L54" s="27"/>
    </row>
    <row r="55" ht="15.75" customHeight="1">
      <c r="A55" s="27"/>
      <c r="B55" s="27"/>
      <c r="C55" s="27"/>
      <c r="D55" s="6"/>
      <c r="E55" s="6"/>
      <c r="F55" s="6"/>
      <c r="G55" s="6"/>
      <c r="H55" s="6"/>
      <c r="I55" s="6"/>
      <c r="J55" s="13" t="str">
        <f t="shared" si="1"/>
        <v/>
      </c>
      <c r="K55" s="13" t="str">
        <f t="shared" si="2"/>
        <v/>
      </c>
      <c r="L55" s="27"/>
    </row>
    <row r="56" ht="15.75" customHeight="1">
      <c r="A56" s="27"/>
      <c r="B56" s="27"/>
      <c r="C56" s="27"/>
      <c r="D56" s="6"/>
      <c r="E56" s="6"/>
      <c r="F56" s="6"/>
      <c r="G56" s="6"/>
      <c r="H56" s="6"/>
      <c r="I56" s="6"/>
      <c r="J56" s="13" t="str">
        <f t="shared" si="1"/>
        <v/>
      </c>
      <c r="K56" s="13" t="str">
        <f t="shared" si="2"/>
        <v/>
      </c>
      <c r="L56" s="27"/>
    </row>
    <row r="57" ht="15.75" customHeight="1">
      <c r="A57" s="27"/>
      <c r="B57" s="27"/>
      <c r="C57" s="27"/>
      <c r="D57" s="6"/>
      <c r="E57" s="6"/>
      <c r="F57" s="6"/>
      <c r="G57" s="6"/>
      <c r="H57" s="6"/>
      <c r="I57" s="6"/>
      <c r="J57" s="13" t="str">
        <f t="shared" si="1"/>
        <v/>
      </c>
      <c r="K57" s="13" t="str">
        <f t="shared" si="2"/>
        <v/>
      </c>
      <c r="L57" s="27"/>
    </row>
    <row r="58" ht="15.75" customHeight="1">
      <c r="A58" s="27"/>
      <c r="B58" s="27"/>
      <c r="C58" s="27"/>
      <c r="D58" s="6"/>
      <c r="E58" s="6"/>
      <c r="F58" s="6"/>
      <c r="G58" s="6"/>
      <c r="H58" s="6"/>
      <c r="I58" s="6"/>
      <c r="J58" s="13" t="str">
        <f t="shared" si="1"/>
        <v/>
      </c>
      <c r="K58" s="13" t="str">
        <f t="shared" si="2"/>
        <v/>
      </c>
      <c r="L58" s="27"/>
    </row>
    <row r="59" ht="15.75" customHeight="1">
      <c r="A59" s="27"/>
      <c r="B59" s="27"/>
      <c r="C59" s="27"/>
      <c r="D59" s="6"/>
      <c r="E59" s="6"/>
      <c r="F59" s="6"/>
      <c r="G59" s="6"/>
      <c r="H59" s="6"/>
      <c r="I59" s="6"/>
      <c r="J59" s="13" t="str">
        <f t="shared" si="1"/>
        <v/>
      </c>
      <c r="K59" s="13" t="str">
        <f t="shared" si="2"/>
        <v/>
      </c>
      <c r="L59" s="27"/>
    </row>
    <row r="60" ht="15.75" customHeight="1">
      <c r="A60" s="27"/>
      <c r="B60" s="27"/>
      <c r="C60" s="27"/>
      <c r="D60" s="6"/>
      <c r="E60" s="6"/>
      <c r="F60" s="6"/>
      <c r="G60" s="6"/>
      <c r="H60" s="6"/>
      <c r="I60" s="6"/>
      <c r="J60" s="13" t="str">
        <f t="shared" si="1"/>
        <v/>
      </c>
      <c r="K60" s="13" t="str">
        <f t="shared" si="2"/>
        <v/>
      </c>
      <c r="L60" s="27"/>
    </row>
    <row r="61" ht="15.75" customHeight="1">
      <c r="A61" s="27"/>
      <c r="B61" s="27"/>
      <c r="C61" s="27"/>
      <c r="D61" s="6"/>
      <c r="E61" s="6"/>
      <c r="F61" s="6"/>
      <c r="G61" s="6"/>
      <c r="H61" s="6"/>
      <c r="I61" s="6"/>
      <c r="J61" s="13" t="str">
        <f t="shared" si="1"/>
        <v/>
      </c>
      <c r="K61" s="13" t="str">
        <f t="shared" si="2"/>
        <v/>
      </c>
      <c r="L61" s="27"/>
    </row>
    <row r="62" ht="15.75" customHeight="1">
      <c r="A62" s="27"/>
      <c r="B62" s="27"/>
      <c r="C62" s="27"/>
      <c r="D62" s="6"/>
      <c r="E62" s="6"/>
      <c r="F62" s="6"/>
      <c r="G62" s="6"/>
      <c r="H62" s="6"/>
      <c r="I62" s="6"/>
      <c r="J62" s="13" t="str">
        <f t="shared" si="1"/>
        <v/>
      </c>
      <c r="K62" s="13" t="str">
        <f t="shared" si="2"/>
        <v/>
      </c>
      <c r="L62" s="27"/>
    </row>
    <row r="63" ht="15.75" customHeight="1">
      <c r="A63" s="27"/>
      <c r="B63" s="27"/>
      <c r="C63" s="27"/>
      <c r="D63" s="6"/>
      <c r="E63" s="6"/>
      <c r="F63" s="6"/>
      <c r="G63" s="6"/>
      <c r="H63" s="6"/>
      <c r="I63" s="6"/>
      <c r="J63" s="13" t="str">
        <f t="shared" si="1"/>
        <v/>
      </c>
      <c r="K63" s="13" t="str">
        <f t="shared" si="2"/>
        <v/>
      </c>
      <c r="L63" s="27"/>
    </row>
    <row r="64" ht="15.75" customHeight="1">
      <c r="A64" s="27"/>
      <c r="B64" s="27"/>
      <c r="C64" s="27"/>
      <c r="D64" s="6"/>
      <c r="E64" s="6"/>
      <c r="F64" s="6"/>
      <c r="G64" s="6"/>
      <c r="H64" s="6"/>
      <c r="I64" s="6"/>
      <c r="J64" s="13" t="str">
        <f t="shared" si="1"/>
        <v/>
      </c>
      <c r="K64" s="13" t="str">
        <f t="shared" si="2"/>
        <v/>
      </c>
      <c r="L64" s="27"/>
    </row>
    <row r="65" ht="15.75" customHeight="1">
      <c r="A65" s="27"/>
      <c r="B65" s="27"/>
      <c r="C65" s="27"/>
      <c r="D65" s="6"/>
      <c r="E65" s="6"/>
      <c r="F65" s="6"/>
      <c r="G65" s="6"/>
      <c r="H65" s="6"/>
      <c r="I65" s="6"/>
      <c r="J65" s="13" t="str">
        <f t="shared" si="1"/>
        <v/>
      </c>
      <c r="K65" s="13" t="str">
        <f t="shared" si="2"/>
        <v/>
      </c>
      <c r="L65" s="27"/>
    </row>
    <row r="66" ht="15.75" customHeight="1">
      <c r="A66" s="27"/>
      <c r="B66" s="27"/>
      <c r="C66" s="27"/>
      <c r="D66" s="6"/>
      <c r="E66" s="6"/>
      <c r="F66" s="6"/>
      <c r="G66" s="6"/>
      <c r="H66" s="6"/>
      <c r="I66" s="6"/>
      <c r="J66" s="13" t="str">
        <f t="shared" si="1"/>
        <v/>
      </c>
      <c r="K66" s="13" t="str">
        <f t="shared" si="2"/>
        <v/>
      </c>
      <c r="L66" s="27"/>
    </row>
    <row r="67" ht="15.75" customHeight="1">
      <c r="A67" s="27"/>
      <c r="B67" s="27"/>
      <c r="C67" s="27"/>
      <c r="D67" s="6"/>
      <c r="E67" s="6"/>
      <c r="F67" s="6"/>
      <c r="G67" s="6"/>
      <c r="H67" s="6"/>
      <c r="I67" s="6"/>
      <c r="J67" s="13" t="str">
        <f t="shared" si="1"/>
        <v/>
      </c>
      <c r="K67" s="13" t="str">
        <f t="shared" si="2"/>
        <v/>
      </c>
      <c r="L67" s="27"/>
    </row>
    <row r="68" ht="15.75" customHeight="1">
      <c r="A68" s="27"/>
      <c r="B68" s="27"/>
      <c r="C68" s="27"/>
      <c r="D68" s="6"/>
      <c r="E68" s="6"/>
      <c r="F68" s="6"/>
      <c r="G68" s="6"/>
      <c r="H68" s="6"/>
      <c r="I68" s="6"/>
      <c r="J68" s="13" t="str">
        <f t="shared" si="1"/>
        <v/>
      </c>
      <c r="K68" s="13" t="str">
        <f t="shared" si="2"/>
        <v/>
      </c>
      <c r="L68" s="27"/>
    </row>
    <row r="69" ht="15.75" customHeight="1">
      <c r="A69" s="27"/>
      <c r="B69" s="27"/>
      <c r="C69" s="27"/>
      <c r="D69" s="6"/>
      <c r="E69" s="6"/>
      <c r="F69" s="6"/>
      <c r="G69" s="6"/>
      <c r="H69" s="6"/>
      <c r="I69" s="6"/>
      <c r="J69" s="13" t="str">
        <f t="shared" si="1"/>
        <v/>
      </c>
      <c r="K69" s="13" t="str">
        <f t="shared" si="2"/>
        <v/>
      </c>
      <c r="L69" s="27"/>
    </row>
    <row r="70" ht="15.75" customHeight="1">
      <c r="A70" s="27"/>
      <c r="B70" s="27"/>
      <c r="C70" s="27"/>
      <c r="D70" s="6"/>
      <c r="E70" s="6"/>
      <c r="F70" s="6"/>
      <c r="G70" s="6"/>
      <c r="H70" s="6"/>
      <c r="I70" s="6"/>
      <c r="J70" s="13" t="str">
        <f t="shared" si="1"/>
        <v/>
      </c>
      <c r="K70" s="13" t="str">
        <f t="shared" si="2"/>
        <v/>
      </c>
      <c r="L70" s="27"/>
    </row>
    <row r="71" ht="15.75" customHeight="1">
      <c r="A71" s="27"/>
      <c r="B71" s="27"/>
      <c r="C71" s="27"/>
      <c r="D71" s="6"/>
      <c r="E71" s="6"/>
      <c r="F71" s="6"/>
      <c r="G71" s="6"/>
      <c r="H71" s="6"/>
      <c r="I71" s="6"/>
      <c r="J71" s="13" t="str">
        <f t="shared" si="1"/>
        <v/>
      </c>
      <c r="K71" s="13" t="str">
        <f t="shared" si="2"/>
        <v/>
      </c>
      <c r="L71" s="27"/>
    </row>
    <row r="72" ht="15.75" customHeight="1">
      <c r="A72" s="27"/>
      <c r="B72" s="27"/>
      <c r="C72" s="27"/>
      <c r="D72" s="6"/>
      <c r="E72" s="6"/>
      <c r="F72" s="6"/>
      <c r="G72" s="6"/>
      <c r="H72" s="6"/>
      <c r="I72" s="6"/>
      <c r="J72" s="13" t="str">
        <f t="shared" si="1"/>
        <v/>
      </c>
      <c r="K72" s="13" t="str">
        <f t="shared" si="2"/>
        <v/>
      </c>
      <c r="L72" s="27"/>
    </row>
    <row r="73" ht="15.75" customHeight="1">
      <c r="A73" s="27"/>
      <c r="B73" s="27"/>
      <c r="C73" s="27"/>
      <c r="D73" s="6"/>
      <c r="E73" s="6"/>
      <c r="F73" s="6"/>
      <c r="G73" s="6"/>
      <c r="H73" s="6"/>
      <c r="I73" s="6"/>
      <c r="J73" s="13" t="str">
        <f t="shared" si="1"/>
        <v/>
      </c>
      <c r="K73" s="13" t="str">
        <f t="shared" si="2"/>
        <v/>
      </c>
      <c r="L73" s="27"/>
    </row>
    <row r="74" ht="15.75" customHeight="1">
      <c r="A74" s="27"/>
      <c r="B74" s="27"/>
      <c r="C74" s="27"/>
      <c r="D74" s="6"/>
      <c r="E74" s="6"/>
      <c r="F74" s="6"/>
      <c r="G74" s="6"/>
      <c r="H74" s="6"/>
      <c r="I74" s="6"/>
      <c r="J74" s="13" t="str">
        <f t="shared" si="1"/>
        <v/>
      </c>
      <c r="K74" s="13" t="str">
        <f t="shared" si="2"/>
        <v/>
      </c>
      <c r="L74" s="27"/>
    </row>
    <row r="75" ht="15.75" customHeight="1">
      <c r="A75" s="27"/>
      <c r="B75" s="27"/>
      <c r="C75" s="27"/>
      <c r="D75" s="6"/>
      <c r="E75" s="6"/>
      <c r="F75" s="6"/>
      <c r="G75" s="6"/>
      <c r="H75" s="6"/>
      <c r="I75" s="6"/>
      <c r="J75" s="13" t="str">
        <f t="shared" si="1"/>
        <v/>
      </c>
      <c r="K75" s="13" t="str">
        <f t="shared" si="2"/>
        <v/>
      </c>
      <c r="L75" s="27"/>
    </row>
    <row r="76" ht="15.75" customHeight="1">
      <c r="A76" s="27"/>
      <c r="B76" s="27"/>
      <c r="C76" s="27"/>
      <c r="D76" s="6"/>
      <c r="E76" s="6"/>
      <c r="F76" s="6"/>
      <c r="G76" s="6"/>
      <c r="H76" s="6"/>
      <c r="I76" s="6"/>
      <c r="J76" s="13" t="str">
        <f t="shared" si="1"/>
        <v/>
      </c>
      <c r="K76" s="13" t="str">
        <f t="shared" si="2"/>
        <v/>
      </c>
      <c r="L76" s="27"/>
    </row>
    <row r="77" ht="15.75" customHeight="1">
      <c r="A77" s="27"/>
      <c r="B77" s="27"/>
      <c r="C77" s="27"/>
      <c r="D77" s="6"/>
      <c r="E77" s="6"/>
      <c r="F77" s="6"/>
      <c r="G77" s="6"/>
      <c r="H77" s="6"/>
      <c r="I77" s="6"/>
      <c r="J77" s="13" t="str">
        <f t="shared" si="1"/>
        <v/>
      </c>
      <c r="K77" s="13" t="str">
        <f t="shared" si="2"/>
        <v/>
      </c>
      <c r="L77" s="27"/>
    </row>
    <row r="78" ht="15.75" customHeight="1">
      <c r="A78" s="27"/>
      <c r="B78" s="27"/>
      <c r="C78" s="27"/>
      <c r="D78" s="6"/>
      <c r="E78" s="6"/>
      <c r="F78" s="6"/>
      <c r="G78" s="6"/>
      <c r="H78" s="6"/>
      <c r="I78" s="6"/>
      <c r="J78" s="13" t="str">
        <f t="shared" si="1"/>
        <v/>
      </c>
      <c r="K78" s="13" t="str">
        <f t="shared" si="2"/>
        <v/>
      </c>
      <c r="L78" s="27"/>
    </row>
    <row r="79" ht="15.75" customHeight="1">
      <c r="A79" s="27"/>
      <c r="B79" s="27"/>
      <c r="C79" s="27"/>
      <c r="D79" s="6"/>
      <c r="E79" s="6"/>
      <c r="F79" s="6"/>
      <c r="G79" s="6"/>
      <c r="H79" s="6"/>
      <c r="I79" s="6"/>
      <c r="J79" s="13" t="str">
        <f t="shared" si="1"/>
        <v/>
      </c>
      <c r="K79" s="13" t="str">
        <f t="shared" si="2"/>
        <v/>
      </c>
      <c r="L79" s="27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L1"/>
  </mergeCells>
  <printOptions/>
  <pageMargins bottom="1.0" footer="0.0" header="0.0" left="0.75" right="0.75" top="1.0"/>
  <pageSetup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2.0"/>
    <col customWidth="1" min="2" max="2" width="16.0"/>
    <col customWidth="1" min="3" max="3" width="10.0"/>
    <col customWidth="1" min="4" max="4" width="12.0"/>
    <col customWidth="1" min="5" max="8" width="14.0"/>
    <col customWidth="1" min="9" max="26" width="8.71"/>
  </cols>
  <sheetData>
    <row r="1">
      <c r="A1" s="1" t="s">
        <v>74</v>
      </c>
      <c r="B1" s="2"/>
      <c r="C1" s="2"/>
      <c r="D1" s="2"/>
      <c r="E1" s="2"/>
      <c r="F1" s="3"/>
    </row>
    <row r="3">
      <c r="A3" s="4" t="s">
        <v>75</v>
      </c>
      <c r="D3" s="4" t="s">
        <v>76</v>
      </c>
    </row>
    <row r="4">
      <c r="A4" s="5" t="s">
        <v>77</v>
      </c>
      <c r="B4" s="13">
        <f>LOOKUP(2,1/('資金繰り'!K4:K79&lt;&gt;""),'資金繰り'!K4:K79)</f>
        <v>180000</v>
      </c>
      <c r="D4" s="10" t="s">
        <v>29</v>
      </c>
      <c r="E4" s="10" t="s">
        <v>78</v>
      </c>
    </row>
    <row r="5">
      <c r="A5" s="5" t="s">
        <v>79</v>
      </c>
      <c r="B5" s="13">
        <f>MINIFS('資金繰り'!K4:K79,'資金繰り'!A4:A79,"&lt;&gt;")</f>
        <v>136800</v>
      </c>
      <c r="D5" s="7" t="s">
        <v>52</v>
      </c>
      <c r="E5" s="13">
        <f>SUM('資金繰り'!F:F)</f>
        <v>15800</v>
      </c>
    </row>
    <row r="6">
      <c r="A6" s="5" t="s">
        <v>80</v>
      </c>
      <c r="B6" s="28">
        <f t="array" ref="B6">IFERROR(INDEX('資金繰り'!A4:A79,MATCH(B5,'資金繰り'!K4:K79,0)),"")</f>
        <v>46140</v>
      </c>
      <c r="D6" s="7" t="s">
        <v>53</v>
      </c>
      <c r="E6" s="13">
        <f>SUM('資金繰り'!G:G)</f>
        <v>0</v>
      </c>
    </row>
    <row r="7">
      <c r="A7" s="5" t="s">
        <v>81</v>
      </c>
      <c r="B7" s="13">
        <f>SUMIFS('資金繰り'!E4:E79,'資金繰り'!A4:A79,"&gt;="&amp;TODAY(),'資金繰り'!A4:A79,"&lt;="&amp;TODAY()+30)</f>
        <v>11500</v>
      </c>
      <c r="D7" s="7" t="s">
        <v>54</v>
      </c>
      <c r="E7" s="13">
        <f>SUM('資金繰り'!H:H)</f>
        <v>6200</v>
      </c>
    </row>
    <row r="8">
      <c r="A8" s="5" t="s">
        <v>82</v>
      </c>
      <c r="B8" s="13">
        <f>SUMIFS('資金繰り'!F4:F79,'資金繰り'!A4:A79,"&gt;="&amp;TODAY(),'資金繰り'!A4:A79,"&lt;="&amp;TODAY()+30)+SUMIFS('資金繰り'!G4:G79,'資金繰り'!A4:A79,"&gt;="&amp;TODAY(),'資金繰り'!A4:A79,"&lt;="&amp;TODAY()+30)+SUMIFS('資金繰り'!H4:H79,'資金繰り'!A4:A79,"&gt;="&amp;TODAY(),'資金繰り'!A4:A79,"&lt;="&amp;TODAY()+30)+SUMIFS('資金繰り'!I4:I79,'資金繰り'!A4:A79,"&gt;="&amp;TODAY(),'資金繰り'!A4:A79,"&lt;="&amp;TODAY()+30)</f>
        <v>9000</v>
      </c>
      <c r="D8" s="7" t="s">
        <v>55</v>
      </c>
      <c r="E8" s="13">
        <f>SUM('資金繰り'!I:I)</f>
        <v>50000</v>
      </c>
    </row>
    <row r="9">
      <c r="A9" s="5" t="s">
        <v>83</v>
      </c>
      <c r="B9" s="12">
        <f>IFERROR(SUM('設定'!C11:C13)/SUM('設定'!B11:B13),0)</f>
        <v>0.1088888889</v>
      </c>
    </row>
    <row r="10">
      <c r="A10" s="5" t="s">
        <v>84</v>
      </c>
      <c r="B10" s="13">
        <f>MAX(0,B5-'設定'!B4)</f>
        <v>86800</v>
      </c>
    </row>
    <row r="11">
      <c r="A11" s="5" t="s">
        <v>85</v>
      </c>
      <c r="B11" s="13">
        <f>SUM('資金繰り'!F4:F79)*'設定'!B5</f>
        <v>1580</v>
      </c>
      <c r="D11" s="4" t="s">
        <v>86</v>
      </c>
    </row>
    <row r="12">
      <c r="A12" s="5" t="s">
        <v>87</v>
      </c>
      <c r="B12" s="12">
        <f>IFERROR(B11/B4,0)</f>
        <v>0.008777777778</v>
      </c>
      <c r="D12" s="10" t="s">
        <v>88</v>
      </c>
      <c r="E12" s="10" t="s">
        <v>50</v>
      </c>
      <c r="F12" s="10" t="s">
        <v>51</v>
      </c>
      <c r="G12" s="10" t="s">
        <v>89</v>
      </c>
      <c r="H12" s="10" t="s">
        <v>90</v>
      </c>
    </row>
    <row r="13">
      <c r="A13" s="5" t="s">
        <v>91</v>
      </c>
      <c r="B13" s="29" t="str">
        <f>IF(B5&lt;0,"資金ショート予測あり",IF(B5&lt;'設定'!B4,"要注意","安全圏"))</f>
        <v>安全圏</v>
      </c>
      <c r="D13" s="29" t="s">
        <v>92</v>
      </c>
      <c r="E13" s="13">
        <f>SUMPRODUCT((LEFT('資金繰り'!$A$4:$A$79,7)=D13)*('資金繰り'!$D$4:$D$79))</f>
        <v>0</v>
      </c>
      <c r="F13" s="13">
        <f>SUMPRODUCT((LEFT('資金繰り'!$A$4:$A$79,7)=D13)*('資金繰り'!$E$4:$E$79))</f>
        <v>0</v>
      </c>
      <c r="G13" s="13">
        <f>SUMPRODUCT((LEFT('資金繰り'!$A$4:$A$79,7)=D13)*(('資金繰り'!$F$4:$F$79)+('資金繰り'!$G$4:$G$79)+('資金繰り'!$H$4:$H$79)+('資金繰り'!$I$4:$I$79)))</f>
        <v>0</v>
      </c>
      <c r="H13" s="13">
        <f t="shared" ref="H13:H24" si="1">F13-G13</f>
        <v>0</v>
      </c>
    </row>
    <row r="14">
      <c r="A14" s="30" t="s">
        <v>93</v>
      </c>
      <c r="B14" s="31" t="str">
        <f>IF(AND(B9&gt;0.5,B4&lt;'設定'!B4),"カード使いすぎ + 現金不足",IF(B9&gt;0.5,"カード使いすぎ注意",IF(B4&lt;'設定'!B4,"現金残高注意","安全圏")))</f>
        <v>安全圏</v>
      </c>
      <c r="D14" s="29" t="s">
        <v>94</v>
      </c>
      <c r="E14" s="13">
        <f>SUMPRODUCT((LEFT('資金繰り'!$A$4:$A$79,7)=D14)*('資金繰り'!$D$4:$D$79))</f>
        <v>0</v>
      </c>
      <c r="F14" s="13">
        <f>SUMPRODUCT((LEFT('資金繰り'!$A$4:$A$79,7)=D14)*('資金繰り'!$E$4:$E$79))</f>
        <v>0</v>
      </c>
      <c r="G14" s="13">
        <f>SUMPRODUCT((LEFT('資金繰り'!$A$4:$A$79,7)=D14)*(('資金繰り'!$F$4:$F$79)+('資金繰り'!$G$4:$G$79)+('資金繰り'!$H$4:$H$79)+('資金繰り'!$I$4:$I$79)))</f>
        <v>0</v>
      </c>
      <c r="H14" s="13">
        <f t="shared" si="1"/>
        <v>0</v>
      </c>
    </row>
    <row r="15">
      <c r="D15" s="29" t="s">
        <v>95</v>
      </c>
      <c r="E15" s="13">
        <f>SUMPRODUCT((LEFT('資金繰り'!$A$4:$A$79,7)=D15)*('資金繰り'!$D$4:$D$79))</f>
        <v>0</v>
      </c>
      <c r="F15" s="13">
        <f>SUMPRODUCT((LEFT('資金繰り'!$A$4:$A$79,7)=D15)*('資金繰り'!$E$4:$E$79))</f>
        <v>0</v>
      </c>
      <c r="G15" s="13">
        <f>SUMPRODUCT((LEFT('資金繰り'!$A$4:$A$79,7)=D15)*(('資金繰り'!$F$4:$F$79)+('資金繰り'!$G$4:$G$79)+('資金繰り'!$H$4:$H$79)+('資金繰り'!$I$4:$I$79)))</f>
        <v>0</v>
      </c>
      <c r="H15" s="13">
        <f t="shared" si="1"/>
        <v>0</v>
      </c>
    </row>
    <row r="16">
      <c r="D16" s="29" t="s">
        <v>96</v>
      </c>
      <c r="E16" s="13">
        <f>SUMPRODUCT((LEFT('資金繰り'!$A$4:$A$79,7)=D16)*('資金繰り'!$D$4:$D$79))</f>
        <v>30000</v>
      </c>
      <c r="F16" s="13">
        <f>SUMPRODUCT((LEFT('資金繰り'!$A$4:$A$79,7)=D16)*('資金繰り'!$E$4:$E$79))</f>
        <v>28800</v>
      </c>
      <c r="G16" s="13">
        <f>SUMPRODUCT((LEFT('資金繰り'!$A$4:$A$79,7)=D16)*(('資金繰り'!$F$4:$F$79)+('資金繰り'!$G$4:$G$79)+('資金繰り'!$H$4:$H$79)+('資金繰り'!$I$4:$I$79)))</f>
        <v>77000</v>
      </c>
      <c r="H16" s="13">
        <f t="shared" si="1"/>
        <v>-48200</v>
      </c>
    </row>
    <row r="17">
      <c r="D17" s="29" t="s">
        <v>97</v>
      </c>
      <c r="E17" s="13">
        <f>SUMPRODUCT((LEFT('資金繰り'!$A$4:$A$79,7)=D17)*('資金繰り'!$D$4:$D$79))</f>
        <v>0</v>
      </c>
      <c r="F17" s="13">
        <f>SUMPRODUCT((LEFT('資金繰り'!$A$4:$A$79,7)=D17)*('資金繰り'!$E$4:$E$79))</f>
        <v>0</v>
      </c>
      <c r="G17" s="13">
        <f>SUMPRODUCT((LEFT('資金繰り'!$A$4:$A$79,7)=D17)*(('資金繰り'!$F$4:$F$79)+('資金繰り'!$G$4:$G$79)+('資金繰り'!$H$4:$H$79)+('資金繰り'!$I$4:$I$79)))</f>
        <v>0</v>
      </c>
      <c r="H17" s="13">
        <f t="shared" si="1"/>
        <v>0</v>
      </c>
    </row>
    <row r="18">
      <c r="D18" s="29" t="s">
        <v>98</v>
      </c>
      <c r="E18" s="13">
        <f>SUMPRODUCT((LEFT('資金繰り'!$A$4:$A$79,7)=D18)*('資金繰り'!$D$4:$D$79))</f>
        <v>0</v>
      </c>
      <c r="F18" s="13">
        <f>SUMPRODUCT((LEFT('資金繰り'!$A$4:$A$79,7)=D18)*('資金繰り'!$E$4:$E$79))</f>
        <v>0</v>
      </c>
      <c r="G18" s="13">
        <f>SUMPRODUCT((LEFT('資金繰り'!$A$4:$A$79,7)=D18)*(('資金繰り'!$F$4:$F$79)+('資金繰り'!$G$4:$G$79)+('資金繰り'!$H$4:$H$79)+('資金繰り'!$I$4:$I$79)))</f>
        <v>0</v>
      </c>
      <c r="H18" s="13">
        <f t="shared" si="1"/>
        <v>0</v>
      </c>
    </row>
    <row r="19">
      <c r="D19" s="29" t="s">
        <v>99</v>
      </c>
      <c r="E19" s="13">
        <f>SUMPRODUCT((LEFT('資金繰り'!$A$4:$A$79,7)=D19)*('資金繰り'!$D$4:$D$79))</f>
        <v>0</v>
      </c>
      <c r="F19" s="13">
        <f>SUMPRODUCT((LEFT('資金繰り'!$A$4:$A$79,7)=D19)*('資金繰り'!$E$4:$E$79))</f>
        <v>0</v>
      </c>
      <c r="G19" s="13">
        <f>SUMPRODUCT((LEFT('資金繰り'!$A$4:$A$79,7)=D19)*(('資金繰り'!$F$4:$F$79)+('資金繰り'!$G$4:$G$79)+('資金繰り'!$H$4:$H$79)+('資金繰り'!$I$4:$I$79)))</f>
        <v>0</v>
      </c>
      <c r="H19" s="13">
        <f t="shared" si="1"/>
        <v>0</v>
      </c>
    </row>
    <row r="20">
      <c r="D20" s="29" t="s">
        <v>100</v>
      </c>
      <c r="E20" s="13">
        <f>SUMPRODUCT((LEFT('資金繰り'!$A$4:$A$79,7)=D20)*('資金繰り'!$D$4:$D$79))</f>
        <v>0</v>
      </c>
      <c r="F20" s="13">
        <f>SUMPRODUCT((LEFT('資金繰り'!$A$4:$A$79,7)=D20)*('資金繰り'!$E$4:$E$79))</f>
        <v>0</v>
      </c>
      <c r="G20" s="13">
        <f>SUMPRODUCT((LEFT('資金繰り'!$A$4:$A$79,7)=D20)*(('資金繰り'!$F$4:$F$79)+('資金繰り'!$G$4:$G$79)+('資金繰り'!$H$4:$H$79)+('資金繰り'!$I$4:$I$79)))</f>
        <v>0</v>
      </c>
      <c r="H20" s="13">
        <f t="shared" si="1"/>
        <v>0</v>
      </c>
    </row>
    <row r="21" ht="15.75" customHeight="1">
      <c r="D21" s="29" t="s">
        <v>101</v>
      </c>
      <c r="E21" s="13">
        <f>SUMPRODUCT((LEFT('資金繰り'!$A$4:$A$79,7)=D21)*('資金繰り'!$D$4:$D$79))</f>
        <v>0</v>
      </c>
      <c r="F21" s="13">
        <f>SUMPRODUCT((LEFT('資金繰り'!$A$4:$A$79,7)=D21)*('資金繰り'!$E$4:$E$79))</f>
        <v>0</v>
      </c>
      <c r="G21" s="13">
        <f>SUMPRODUCT((LEFT('資金繰り'!$A$4:$A$79,7)=D21)*(('資金繰り'!$F$4:$F$79)+('資金繰り'!$G$4:$G$79)+('資金繰り'!$H$4:$H$79)+('資金繰り'!$I$4:$I$79)))</f>
        <v>0</v>
      </c>
      <c r="H21" s="13">
        <f t="shared" si="1"/>
        <v>0</v>
      </c>
    </row>
    <row r="22" ht="15.75" customHeight="1">
      <c r="D22" s="29" t="s">
        <v>102</v>
      </c>
      <c r="E22" s="13">
        <f>SUMPRODUCT((LEFT('資金繰り'!$A$4:$A$79,7)=D22)*('資金繰り'!$D$4:$D$79))</f>
        <v>0</v>
      </c>
      <c r="F22" s="13">
        <f>SUMPRODUCT((LEFT('資金繰り'!$A$4:$A$79,7)=D22)*('資金繰り'!$E$4:$E$79))</f>
        <v>0</v>
      </c>
      <c r="G22" s="13">
        <f>SUMPRODUCT((LEFT('資金繰り'!$A$4:$A$79,7)=D22)*(('資金繰り'!$F$4:$F$79)+('資金繰り'!$G$4:$G$79)+('資金繰り'!$H$4:$H$79)+('資金繰り'!$I$4:$I$79)))</f>
        <v>0</v>
      </c>
      <c r="H22" s="13">
        <f t="shared" si="1"/>
        <v>0</v>
      </c>
    </row>
    <row r="23" ht="15.75" customHeight="1">
      <c r="D23" s="29" t="s">
        <v>103</v>
      </c>
      <c r="E23" s="13">
        <f>SUMPRODUCT((LEFT('資金繰り'!$A$4:$A$79,7)=D23)*('資金繰り'!$D$4:$D$79))</f>
        <v>0</v>
      </c>
      <c r="F23" s="13">
        <f>SUMPRODUCT((LEFT('資金繰り'!$A$4:$A$79,7)=D23)*('資金繰り'!$E$4:$E$79))</f>
        <v>0</v>
      </c>
      <c r="G23" s="13">
        <f>SUMPRODUCT((LEFT('資金繰り'!$A$4:$A$79,7)=D23)*(('資金繰り'!$F$4:$F$79)+('資金繰り'!$G$4:$G$79)+('資金繰り'!$H$4:$H$79)+('資金繰り'!$I$4:$I$79)))</f>
        <v>0</v>
      </c>
      <c r="H23" s="13">
        <f t="shared" si="1"/>
        <v>0</v>
      </c>
    </row>
    <row r="24" ht="15.75" customHeight="1">
      <c r="D24" s="29" t="s">
        <v>104</v>
      </c>
      <c r="E24" s="13">
        <f>SUMPRODUCT((LEFT('資金繰り'!$A$4:$A$79,7)=D24)*('資金繰り'!$D$4:$D$79))</f>
        <v>0</v>
      </c>
      <c r="F24" s="13">
        <f>SUMPRODUCT((LEFT('資金繰り'!$A$4:$A$79,7)=D24)*('資金繰り'!$E$4:$E$79))</f>
        <v>0</v>
      </c>
      <c r="G24" s="13">
        <f>SUMPRODUCT((LEFT('資金繰り'!$A$4:$A$79,7)=D24)*(('資金繰り'!$F$4:$F$79)+('資金繰り'!$G$4:$G$79)+('資金繰り'!$H$4:$H$79)+('資金繰り'!$I$4:$I$79)))</f>
        <v>0</v>
      </c>
      <c r="H24" s="13">
        <f t="shared" si="1"/>
        <v>0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30.0"/>
    <col customWidth="1" min="2" max="6" width="12.0"/>
    <col customWidth="1" min="7" max="8" width="10.0"/>
    <col customWidth="1" min="9" max="10" width="12.0"/>
    <col customWidth="1" min="11" max="26" width="8.71"/>
  </cols>
  <sheetData>
    <row r="1">
      <c r="A1" s="1" t="s">
        <v>105</v>
      </c>
      <c r="B1" s="2"/>
      <c r="C1" s="2"/>
      <c r="D1" s="2"/>
      <c r="E1" s="2"/>
      <c r="F1" s="2"/>
      <c r="G1" s="2"/>
      <c r="H1" s="2"/>
      <c r="I1" s="2"/>
      <c r="J1" s="3"/>
    </row>
    <row r="3">
      <c r="A3" s="10" t="s">
        <v>106</v>
      </c>
      <c r="B3" s="10" t="s">
        <v>107</v>
      </c>
      <c r="C3" s="10" t="s">
        <v>108</v>
      </c>
      <c r="D3" s="10" t="s">
        <v>53</v>
      </c>
      <c r="E3" s="10" t="s">
        <v>109</v>
      </c>
      <c r="F3" s="10" t="s">
        <v>110</v>
      </c>
      <c r="G3" s="10" t="s">
        <v>111</v>
      </c>
      <c r="H3" s="10" t="s">
        <v>112</v>
      </c>
      <c r="I3" s="10" t="s">
        <v>113</v>
      </c>
      <c r="J3" s="10" t="s">
        <v>114</v>
      </c>
    </row>
    <row r="4">
      <c r="A4" s="7" t="s">
        <v>115</v>
      </c>
      <c r="B4" s="13">
        <v>1500.0</v>
      </c>
      <c r="C4" s="13">
        <v>2461.0</v>
      </c>
      <c r="D4" s="13">
        <v>2206.0</v>
      </c>
      <c r="E4" s="13">
        <v>300.0</v>
      </c>
      <c r="F4" s="13">
        <f t="shared" ref="F4:F6" si="1">C4-B4-D4-E4</f>
        <v>-1545</v>
      </c>
      <c r="G4" s="12">
        <f t="shared" ref="G4:G39" si="2">IFERROR(F4/C4,0)</f>
        <v>-0.6277935798</v>
      </c>
      <c r="H4" s="29">
        <v>0.0</v>
      </c>
      <c r="I4" s="29">
        <v>4.0</v>
      </c>
      <c r="J4" s="13">
        <f t="shared" ref="J4:J6" si="3">B4*H4</f>
        <v>0</v>
      </c>
    </row>
    <row r="5">
      <c r="A5" s="7" t="s">
        <v>116</v>
      </c>
      <c r="B5" s="13">
        <v>1200.0</v>
      </c>
      <c r="C5" s="13">
        <v>2782.0</v>
      </c>
      <c r="D5" s="13">
        <v>2259.0</v>
      </c>
      <c r="E5" s="13">
        <v>300.0</v>
      </c>
      <c r="F5" s="13">
        <f t="shared" si="1"/>
        <v>-977</v>
      </c>
      <c r="G5" s="12">
        <f t="shared" si="2"/>
        <v>-0.351186197</v>
      </c>
      <c r="H5" s="29">
        <v>2.0</v>
      </c>
      <c r="I5" s="29">
        <v>6.0</v>
      </c>
      <c r="J5" s="13">
        <f t="shared" si="3"/>
        <v>2400</v>
      </c>
    </row>
    <row r="6">
      <c r="A6" s="7" t="s">
        <v>117</v>
      </c>
      <c r="B6" s="13">
        <v>4200.0</v>
      </c>
      <c r="C6" s="13">
        <v>6313.0</v>
      </c>
      <c r="D6" s="13">
        <v>2438.0</v>
      </c>
      <c r="E6" s="13">
        <v>600.0</v>
      </c>
      <c r="F6" s="13">
        <f t="shared" si="1"/>
        <v>-925</v>
      </c>
      <c r="G6" s="12">
        <f t="shared" si="2"/>
        <v>-0.1465230477</v>
      </c>
      <c r="H6" s="29">
        <v>1.0</v>
      </c>
      <c r="I6" s="29">
        <v>3.0</v>
      </c>
      <c r="J6" s="13">
        <f t="shared" si="3"/>
        <v>4200</v>
      </c>
    </row>
    <row r="7">
      <c r="A7" s="7"/>
      <c r="B7" s="13"/>
      <c r="C7" s="13"/>
      <c r="D7" s="13"/>
      <c r="E7" s="13"/>
      <c r="F7" s="13" t="str">
        <f t="shared" ref="F7:F39" si="4">IF(A7="","",C7-B7-D7-E7)</f>
        <v/>
      </c>
      <c r="G7" s="12">
        <f t="shared" si="2"/>
        <v>0</v>
      </c>
      <c r="H7" s="29"/>
      <c r="I7" s="29"/>
      <c r="J7" s="13" t="str">
        <f t="shared" ref="J7:J39" si="5">IF(A7="","",B7*H7)</f>
        <v/>
      </c>
    </row>
    <row r="8">
      <c r="A8" s="7"/>
      <c r="B8" s="13"/>
      <c r="C8" s="13"/>
      <c r="D8" s="13"/>
      <c r="E8" s="13"/>
      <c r="F8" s="13" t="str">
        <f t="shared" si="4"/>
        <v/>
      </c>
      <c r="G8" s="12">
        <f t="shared" si="2"/>
        <v>0</v>
      </c>
      <c r="H8" s="29"/>
      <c r="I8" s="29"/>
      <c r="J8" s="13" t="str">
        <f t="shared" si="5"/>
        <v/>
      </c>
    </row>
    <row r="9">
      <c r="A9" s="7"/>
      <c r="B9" s="13"/>
      <c r="C9" s="13"/>
      <c r="D9" s="13"/>
      <c r="E9" s="13"/>
      <c r="F9" s="13" t="str">
        <f t="shared" si="4"/>
        <v/>
      </c>
      <c r="G9" s="12">
        <f t="shared" si="2"/>
        <v>0</v>
      </c>
      <c r="H9" s="29"/>
      <c r="I9" s="29"/>
      <c r="J9" s="13" t="str">
        <f t="shared" si="5"/>
        <v/>
      </c>
    </row>
    <row r="10">
      <c r="A10" s="7"/>
      <c r="B10" s="13"/>
      <c r="C10" s="13"/>
      <c r="D10" s="13"/>
      <c r="E10" s="13"/>
      <c r="F10" s="13" t="str">
        <f t="shared" si="4"/>
        <v/>
      </c>
      <c r="G10" s="12">
        <f t="shared" si="2"/>
        <v>0</v>
      </c>
      <c r="H10" s="29"/>
      <c r="I10" s="29"/>
      <c r="J10" s="13" t="str">
        <f t="shared" si="5"/>
        <v/>
      </c>
    </row>
    <row r="11">
      <c r="A11" s="7"/>
      <c r="B11" s="13"/>
      <c r="C11" s="13"/>
      <c r="D11" s="13"/>
      <c r="E11" s="13"/>
      <c r="F11" s="13" t="str">
        <f t="shared" si="4"/>
        <v/>
      </c>
      <c r="G11" s="12">
        <f t="shared" si="2"/>
        <v>0</v>
      </c>
      <c r="H11" s="29"/>
      <c r="I11" s="29"/>
      <c r="J11" s="13" t="str">
        <f t="shared" si="5"/>
        <v/>
      </c>
    </row>
    <row r="12">
      <c r="A12" s="7"/>
      <c r="B12" s="13"/>
      <c r="C12" s="13"/>
      <c r="D12" s="13"/>
      <c r="E12" s="13"/>
      <c r="F12" s="13" t="str">
        <f t="shared" si="4"/>
        <v/>
      </c>
      <c r="G12" s="12">
        <f t="shared" si="2"/>
        <v>0</v>
      </c>
      <c r="H12" s="29"/>
      <c r="I12" s="29"/>
      <c r="J12" s="13" t="str">
        <f t="shared" si="5"/>
        <v/>
      </c>
    </row>
    <row r="13">
      <c r="A13" s="7"/>
      <c r="B13" s="13"/>
      <c r="C13" s="13"/>
      <c r="D13" s="13"/>
      <c r="E13" s="13"/>
      <c r="F13" s="13" t="str">
        <f t="shared" si="4"/>
        <v/>
      </c>
      <c r="G13" s="12">
        <f t="shared" si="2"/>
        <v>0</v>
      </c>
      <c r="H13" s="29"/>
      <c r="I13" s="29"/>
      <c r="J13" s="13" t="str">
        <f t="shared" si="5"/>
        <v/>
      </c>
    </row>
    <row r="14">
      <c r="A14" s="7"/>
      <c r="B14" s="13"/>
      <c r="C14" s="13"/>
      <c r="D14" s="13"/>
      <c r="E14" s="13"/>
      <c r="F14" s="13" t="str">
        <f t="shared" si="4"/>
        <v/>
      </c>
      <c r="G14" s="12">
        <f t="shared" si="2"/>
        <v>0</v>
      </c>
      <c r="H14" s="29"/>
      <c r="I14" s="29"/>
      <c r="J14" s="13" t="str">
        <f t="shared" si="5"/>
        <v/>
      </c>
    </row>
    <row r="15">
      <c r="A15" s="7"/>
      <c r="B15" s="13"/>
      <c r="C15" s="13"/>
      <c r="D15" s="13"/>
      <c r="E15" s="13"/>
      <c r="F15" s="13" t="str">
        <f t="shared" si="4"/>
        <v/>
      </c>
      <c r="G15" s="12">
        <f t="shared" si="2"/>
        <v>0</v>
      </c>
      <c r="H15" s="29"/>
      <c r="I15" s="29"/>
      <c r="J15" s="13" t="str">
        <f t="shared" si="5"/>
        <v/>
      </c>
    </row>
    <row r="16">
      <c r="A16" s="7"/>
      <c r="B16" s="13"/>
      <c r="C16" s="13"/>
      <c r="D16" s="13"/>
      <c r="E16" s="13"/>
      <c r="F16" s="13" t="str">
        <f t="shared" si="4"/>
        <v/>
      </c>
      <c r="G16" s="12">
        <f t="shared" si="2"/>
        <v>0</v>
      </c>
      <c r="H16" s="29"/>
      <c r="I16" s="29"/>
      <c r="J16" s="13" t="str">
        <f t="shared" si="5"/>
        <v/>
      </c>
    </row>
    <row r="17">
      <c r="A17" s="7"/>
      <c r="B17" s="13"/>
      <c r="C17" s="13"/>
      <c r="D17" s="13"/>
      <c r="E17" s="13"/>
      <c r="F17" s="13" t="str">
        <f t="shared" si="4"/>
        <v/>
      </c>
      <c r="G17" s="12">
        <f t="shared" si="2"/>
        <v>0</v>
      </c>
      <c r="H17" s="29"/>
      <c r="I17" s="29"/>
      <c r="J17" s="13" t="str">
        <f t="shared" si="5"/>
        <v/>
      </c>
    </row>
    <row r="18">
      <c r="A18" s="7"/>
      <c r="B18" s="13"/>
      <c r="C18" s="13"/>
      <c r="D18" s="13"/>
      <c r="E18" s="13"/>
      <c r="F18" s="13" t="str">
        <f t="shared" si="4"/>
        <v/>
      </c>
      <c r="G18" s="12">
        <f t="shared" si="2"/>
        <v>0</v>
      </c>
      <c r="H18" s="29"/>
      <c r="I18" s="29"/>
      <c r="J18" s="13" t="str">
        <f t="shared" si="5"/>
        <v/>
      </c>
    </row>
    <row r="19">
      <c r="A19" s="7"/>
      <c r="B19" s="13"/>
      <c r="C19" s="13"/>
      <c r="D19" s="13"/>
      <c r="E19" s="13"/>
      <c r="F19" s="13" t="str">
        <f t="shared" si="4"/>
        <v/>
      </c>
      <c r="G19" s="12">
        <f t="shared" si="2"/>
        <v>0</v>
      </c>
      <c r="H19" s="29"/>
      <c r="I19" s="29"/>
      <c r="J19" s="13" t="str">
        <f t="shared" si="5"/>
        <v/>
      </c>
    </row>
    <row r="20">
      <c r="A20" s="7"/>
      <c r="B20" s="13"/>
      <c r="C20" s="13"/>
      <c r="D20" s="13"/>
      <c r="E20" s="13"/>
      <c r="F20" s="13" t="str">
        <f t="shared" si="4"/>
        <v/>
      </c>
      <c r="G20" s="12">
        <f t="shared" si="2"/>
        <v>0</v>
      </c>
      <c r="H20" s="29"/>
      <c r="I20" s="29"/>
      <c r="J20" s="13" t="str">
        <f t="shared" si="5"/>
        <v/>
      </c>
    </row>
    <row r="21" ht="15.75" customHeight="1">
      <c r="A21" s="7"/>
      <c r="B21" s="13"/>
      <c r="C21" s="13"/>
      <c r="D21" s="13"/>
      <c r="E21" s="13"/>
      <c r="F21" s="13" t="str">
        <f t="shared" si="4"/>
        <v/>
      </c>
      <c r="G21" s="12">
        <f t="shared" si="2"/>
        <v>0</v>
      </c>
      <c r="H21" s="29"/>
      <c r="I21" s="29"/>
      <c r="J21" s="13" t="str">
        <f t="shared" si="5"/>
        <v/>
      </c>
    </row>
    <row r="22" ht="15.75" customHeight="1">
      <c r="A22" s="7"/>
      <c r="B22" s="13"/>
      <c r="C22" s="13"/>
      <c r="D22" s="13"/>
      <c r="E22" s="13"/>
      <c r="F22" s="13" t="str">
        <f t="shared" si="4"/>
        <v/>
      </c>
      <c r="G22" s="12">
        <f t="shared" si="2"/>
        <v>0</v>
      </c>
      <c r="H22" s="29"/>
      <c r="I22" s="29"/>
      <c r="J22" s="13" t="str">
        <f t="shared" si="5"/>
        <v/>
      </c>
    </row>
    <row r="23" ht="15.75" customHeight="1">
      <c r="A23" s="7"/>
      <c r="B23" s="13"/>
      <c r="C23" s="13"/>
      <c r="D23" s="13"/>
      <c r="E23" s="13"/>
      <c r="F23" s="13" t="str">
        <f t="shared" si="4"/>
        <v/>
      </c>
      <c r="G23" s="12">
        <f t="shared" si="2"/>
        <v>0</v>
      </c>
      <c r="H23" s="29"/>
      <c r="I23" s="29"/>
      <c r="J23" s="13" t="str">
        <f t="shared" si="5"/>
        <v/>
      </c>
    </row>
    <row r="24" ht="15.75" customHeight="1">
      <c r="A24" s="7"/>
      <c r="B24" s="13"/>
      <c r="C24" s="13"/>
      <c r="D24" s="13"/>
      <c r="E24" s="13"/>
      <c r="F24" s="13" t="str">
        <f t="shared" si="4"/>
        <v/>
      </c>
      <c r="G24" s="12">
        <f t="shared" si="2"/>
        <v>0</v>
      </c>
      <c r="H24" s="29"/>
      <c r="I24" s="29"/>
      <c r="J24" s="13" t="str">
        <f t="shared" si="5"/>
        <v/>
      </c>
    </row>
    <row r="25" ht="15.75" customHeight="1">
      <c r="A25" s="7"/>
      <c r="B25" s="13"/>
      <c r="C25" s="13"/>
      <c r="D25" s="13"/>
      <c r="E25" s="13"/>
      <c r="F25" s="13" t="str">
        <f t="shared" si="4"/>
        <v/>
      </c>
      <c r="G25" s="12">
        <f t="shared" si="2"/>
        <v>0</v>
      </c>
      <c r="H25" s="29"/>
      <c r="I25" s="29"/>
      <c r="J25" s="13" t="str">
        <f t="shared" si="5"/>
        <v/>
      </c>
    </row>
    <row r="26" ht="15.75" customHeight="1">
      <c r="A26" s="7"/>
      <c r="B26" s="13"/>
      <c r="C26" s="13"/>
      <c r="D26" s="13"/>
      <c r="E26" s="13"/>
      <c r="F26" s="13" t="str">
        <f t="shared" si="4"/>
        <v/>
      </c>
      <c r="G26" s="12">
        <f t="shared" si="2"/>
        <v>0</v>
      </c>
      <c r="H26" s="29"/>
      <c r="I26" s="29"/>
      <c r="J26" s="13" t="str">
        <f t="shared" si="5"/>
        <v/>
      </c>
    </row>
    <row r="27" ht="15.75" customHeight="1">
      <c r="A27" s="7"/>
      <c r="B27" s="13"/>
      <c r="C27" s="13"/>
      <c r="D27" s="13"/>
      <c r="E27" s="13"/>
      <c r="F27" s="13" t="str">
        <f t="shared" si="4"/>
        <v/>
      </c>
      <c r="G27" s="12">
        <f t="shared" si="2"/>
        <v>0</v>
      </c>
      <c r="H27" s="29"/>
      <c r="I27" s="29"/>
      <c r="J27" s="13" t="str">
        <f t="shared" si="5"/>
        <v/>
      </c>
    </row>
    <row r="28" ht="15.75" customHeight="1">
      <c r="A28" s="7"/>
      <c r="B28" s="13"/>
      <c r="C28" s="13"/>
      <c r="D28" s="13"/>
      <c r="E28" s="13"/>
      <c r="F28" s="13" t="str">
        <f t="shared" si="4"/>
        <v/>
      </c>
      <c r="G28" s="12">
        <f t="shared" si="2"/>
        <v>0</v>
      </c>
      <c r="H28" s="29"/>
      <c r="I28" s="29"/>
      <c r="J28" s="13" t="str">
        <f t="shared" si="5"/>
        <v/>
      </c>
    </row>
    <row r="29" ht="15.75" customHeight="1">
      <c r="A29" s="7"/>
      <c r="B29" s="13"/>
      <c r="C29" s="13"/>
      <c r="D29" s="13"/>
      <c r="E29" s="13"/>
      <c r="F29" s="13" t="str">
        <f t="shared" si="4"/>
        <v/>
      </c>
      <c r="G29" s="12">
        <f t="shared" si="2"/>
        <v>0</v>
      </c>
      <c r="H29" s="29"/>
      <c r="I29" s="29"/>
      <c r="J29" s="13" t="str">
        <f t="shared" si="5"/>
        <v/>
      </c>
    </row>
    <row r="30" ht="15.75" customHeight="1">
      <c r="A30" s="7"/>
      <c r="B30" s="13"/>
      <c r="C30" s="13"/>
      <c r="D30" s="13"/>
      <c r="E30" s="13"/>
      <c r="F30" s="13" t="str">
        <f t="shared" si="4"/>
        <v/>
      </c>
      <c r="G30" s="12">
        <f t="shared" si="2"/>
        <v>0</v>
      </c>
      <c r="H30" s="29"/>
      <c r="I30" s="29"/>
      <c r="J30" s="13" t="str">
        <f t="shared" si="5"/>
        <v/>
      </c>
    </row>
    <row r="31" ht="15.75" customHeight="1">
      <c r="A31" s="7"/>
      <c r="B31" s="13"/>
      <c r="C31" s="13"/>
      <c r="D31" s="13"/>
      <c r="E31" s="13"/>
      <c r="F31" s="13" t="str">
        <f t="shared" si="4"/>
        <v/>
      </c>
      <c r="G31" s="12">
        <f t="shared" si="2"/>
        <v>0</v>
      </c>
      <c r="H31" s="29"/>
      <c r="I31" s="29"/>
      <c r="J31" s="13" t="str">
        <f t="shared" si="5"/>
        <v/>
      </c>
    </row>
    <row r="32" ht="15.75" customHeight="1">
      <c r="A32" s="7"/>
      <c r="B32" s="13"/>
      <c r="C32" s="13"/>
      <c r="D32" s="13"/>
      <c r="E32" s="13"/>
      <c r="F32" s="13" t="str">
        <f t="shared" si="4"/>
        <v/>
      </c>
      <c r="G32" s="12">
        <f t="shared" si="2"/>
        <v>0</v>
      </c>
      <c r="H32" s="29"/>
      <c r="I32" s="29"/>
      <c r="J32" s="13" t="str">
        <f t="shared" si="5"/>
        <v/>
      </c>
    </row>
    <row r="33" ht="15.75" customHeight="1">
      <c r="A33" s="7"/>
      <c r="B33" s="13"/>
      <c r="C33" s="13"/>
      <c r="D33" s="13"/>
      <c r="E33" s="13"/>
      <c r="F33" s="13" t="str">
        <f t="shared" si="4"/>
        <v/>
      </c>
      <c r="G33" s="12">
        <f t="shared" si="2"/>
        <v>0</v>
      </c>
      <c r="H33" s="29"/>
      <c r="I33" s="29"/>
      <c r="J33" s="13" t="str">
        <f t="shared" si="5"/>
        <v/>
      </c>
    </row>
    <row r="34" ht="15.75" customHeight="1">
      <c r="A34" s="7"/>
      <c r="B34" s="13"/>
      <c r="C34" s="13"/>
      <c r="D34" s="13"/>
      <c r="E34" s="13"/>
      <c r="F34" s="13" t="str">
        <f t="shared" si="4"/>
        <v/>
      </c>
      <c r="G34" s="12">
        <f t="shared" si="2"/>
        <v>0</v>
      </c>
      <c r="H34" s="29"/>
      <c r="I34" s="29"/>
      <c r="J34" s="13" t="str">
        <f t="shared" si="5"/>
        <v/>
      </c>
    </row>
    <row r="35" ht="15.75" customHeight="1">
      <c r="A35" s="7"/>
      <c r="B35" s="13"/>
      <c r="C35" s="13"/>
      <c r="D35" s="13"/>
      <c r="E35" s="13"/>
      <c r="F35" s="13" t="str">
        <f t="shared" si="4"/>
        <v/>
      </c>
      <c r="G35" s="12">
        <f t="shared" si="2"/>
        <v>0</v>
      </c>
      <c r="H35" s="29"/>
      <c r="I35" s="29"/>
      <c r="J35" s="13" t="str">
        <f t="shared" si="5"/>
        <v/>
      </c>
    </row>
    <row r="36" ht="15.75" customHeight="1">
      <c r="A36" s="7"/>
      <c r="B36" s="13"/>
      <c r="C36" s="13"/>
      <c r="D36" s="13"/>
      <c r="E36" s="13"/>
      <c r="F36" s="13" t="str">
        <f t="shared" si="4"/>
        <v/>
      </c>
      <c r="G36" s="12">
        <f t="shared" si="2"/>
        <v>0</v>
      </c>
      <c r="H36" s="29"/>
      <c r="I36" s="29"/>
      <c r="J36" s="13" t="str">
        <f t="shared" si="5"/>
        <v/>
      </c>
    </row>
    <row r="37" ht="15.75" customHeight="1">
      <c r="A37" s="7"/>
      <c r="B37" s="13"/>
      <c r="C37" s="13"/>
      <c r="D37" s="13"/>
      <c r="E37" s="13"/>
      <c r="F37" s="13" t="str">
        <f t="shared" si="4"/>
        <v/>
      </c>
      <c r="G37" s="12">
        <f t="shared" si="2"/>
        <v>0</v>
      </c>
      <c r="H37" s="29"/>
      <c r="I37" s="29"/>
      <c r="J37" s="13" t="str">
        <f t="shared" si="5"/>
        <v/>
      </c>
    </row>
    <row r="38" ht="15.75" customHeight="1">
      <c r="A38" s="7"/>
      <c r="B38" s="13"/>
      <c r="C38" s="13"/>
      <c r="D38" s="13"/>
      <c r="E38" s="13"/>
      <c r="F38" s="13" t="str">
        <f t="shared" si="4"/>
        <v/>
      </c>
      <c r="G38" s="12">
        <f t="shared" si="2"/>
        <v>0</v>
      </c>
      <c r="H38" s="29"/>
      <c r="I38" s="29"/>
      <c r="J38" s="13" t="str">
        <f t="shared" si="5"/>
        <v/>
      </c>
    </row>
    <row r="39" ht="15.75" customHeight="1">
      <c r="A39" s="7"/>
      <c r="B39" s="13"/>
      <c r="C39" s="13"/>
      <c r="D39" s="13"/>
      <c r="E39" s="13"/>
      <c r="F39" s="13" t="str">
        <f t="shared" si="4"/>
        <v/>
      </c>
      <c r="G39" s="12">
        <f t="shared" si="2"/>
        <v>0</v>
      </c>
      <c r="H39" s="29"/>
      <c r="I39" s="29"/>
      <c r="J39" s="13" t="str">
        <f t="shared" si="5"/>
        <v/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J1"/>
  </mergeCells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2" width="14.0"/>
    <col customWidth="1" min="3" max="3" width="5.0"/>
    <col customWidth="1" min="4" max="5" width="14.0"/>
    <col customWidth="1" min="6" max="6" width="5.0"/>
    <col customWidth="1" min="7" max="8" width="14.0"/>
    <col customWidth="1" min="9" max="9" width="5.0"/>
    <col customWidth="1" min="10" max="10" width="14.0"/>
    <col customWidth="1" min="11" max="11" width="8.71"/>
    <col customWidth="1" min="12" max="13" width="12.0"/>
    <col customWidth="1" min="14" max="14" width="8.71"/>
    <col customWidth="1" min="15" max="16" width="12.0"/>
    <col customWidth="1" min="17" max="17" width="8.71"/>
    <col customWidth="1" min="18" max="19" width="12.0"/>
    <col customWidth="1" min="20" max="26" width="8.71"/>
  </cols>
  <sheetData>
    <row r="1">
      <c r="A1" s="32" t="s">
        <v>118</v>
      </c>
      <c r="B1" s="2"/>
      <c r="C1" s="2"/>
      <c r="D1" s="2"/>
      <c r="E1" s="2"/>
      <c r="F1" s="2"/>
      <c r="G1" s="2"/>
      <c r="H1" s="2"/>
      <c r="I1" s="2"/>
      <c r="J1" s="3"/>
      <c r="L1" s="31" t="s">
        <v>119</v>
      </c>
    </row>
    <row r="2">
      <c r="A2" s="33" t="s">
        <v>120</v>
      </c>
      <c r="B2" s="2"/>
      <c r="C2" s="2"/>
      <c r="D2" s="2"/>
      <c r="E2" s="2"/>
      <c r="F2" s="2"/>
      <c r="G2" s="2"/>
      <c r="H2" s="2"/>
      <c r="I2" s="2"/>
      <c r="J2" s="3"/>
      <c r="L2" s="34">
        <f>'資金繰り'!A4</f>
        <v>46113</v>
      </c>
      <c r="M2" s="35">
        <f>'資金繰り'!K4</f>
        <v>180000</v>
      </c>
      <c r="O2" s="31" t="str">
        <f>'設定'!A11</f>
        <v>楽天カード</v>
      </c>
      <c r="P2" s="36">
        <f>'設定'!D11</f>
        <v>0.14</v>
      </c>
      <c r="R2" s="31" t="str">
        <f>'集計'!D5</f>
        <v>仕入</v>
      </c>
      <c r="S2" s="35">
        <f>'集計'!E5</f>
        <v>15800</v>
      </c>
    </row>
    <row r="3">
      <c r="L3" s="34">
        <f>'資金繰り'!A5</f>
        <v>46115</v>
      </c>
      <c r="M3" s="35">
        <f>'資金繰り'!K5</f>
        <v>174000</v>
      </c>
      <c r="O3" s="31" t="str">
        <f>'設定'!A12</f>
        <v>三井住友</v>
      </c>
      <c r="P3" s="36">
        <f>'設定'!D12</f>
        <v>0.105</v>
      </c>
      <c r="R3" s="31" t="str">
        <f>'集計'!D6</f>
        <v>送料</v>
      </c>
      <c r="S3" s="35">
        <f>'集計'!E6</f>
        <v>0</v>
      </c>
    </row>
    <row r="4">
      <c r="A4" s="37" t="s">
        <v>121</v>
      </c>
      <c r="B4" s="3"/>
      <c r="D4" s="37" t="s">
        <v>79</v>
      </c>
      <c r="E4" s="3"/>
      <c r="G4" s="37" t="s">
        <v>80</v>
      </c>
      <c r="H4" s="3"/>
      <c r="L4" s="34">
        <f>'資金繰り'!A6</f>
        <v>46117</v>
      </c>
      <c r="M4" s="35">
        <f>'資金繰り'!K6</f>
        <v>174000</v>
      </c>
      <c r="O4" s="31" t="str">
        <f>'設定'!A13</f>
        <v>AMEX</v>
      </c>
      <c r="P4" s="36">
        <f>'設定'!D13</f>
        <v>0.0875</v>
      </c>
      <c r="R4" s="31" t="str">
        <f>'集計'!D7</f>
        <v>外注費</v>
      </c>
      <c r="S4" s="35">
        <f>'集計'!E7</f>
        <v>6200</v>
      </c>
    </row>
    <row r="5">
      <c r="A5" s="38">
        <f>'集計'!B4</f>
        <v>180000</v>
      </c>
      <c r="B5" s="39"/>
      <c r="D5" s="40">
        <f>'集計'!B5</f>
        <v>136800</v>
      </c>
      <c r="E5" s="39"/>
      <c r="G5" s="41">
        <f>'集計'!B6</f>
        <v>46140</v>
      </c>
      <c r="H5" s="39"/>
      <c r="L5" s="34">
        <f>'資金繰り'!A7</f>
        <v>46119</v>
      </c>
      <c r="M5" s="35">
        <f>'資金繰り'!K7</f>
        <v>171000</v>
      </c>
      <c r="R5" s="31" t="str">
        <f>'集計'!D8</f>
        <v>その他支出</v>
      </c>
      <c r="S5" s="35">
        <f>'集計'!E8</f>
        <v>50000</v>
      </c>
    </row>
    <row r="6">
      <c r="A6" s="42"/>
      <c r="B6" s="43"/>
      <c r="D6" s="42"/>
      <c r="E6" s="43"/>
      <c r="G6" s="42"/>
      <c r="H6" s="43"/>
      <c r="L6" s="34">
        <f>'資金繰り'!A8</f>
        <v>46121</v>
      </c>
      <c r="M6" s="35">
        <f>'資金繰り'!K8</f>
        <v>182500</v>
      </c>
    </row>
    <row r="7">
      <c r="L7" s="34">
        <f>'資金繰り'!A9</f>
        <v>46124</v>
      </c>
      <c r="M7" s="35">
        <f>'資金繰り'!K9</f>
        <v>182500</v>
      </c>
    </row>
    <row r="8">
      <c r="A8" s="37" t="s">
        <v>81</v>
      </c>
      <c r="B8" s="3"/>
      <c r="D8" s="37" t="s">
        <v>82</v>
      </c>
      <c r="E8" s="3"/>
      <c r="G8" s="37" t="s">
        <v>83</v>
      </c>
      <c r="H8" s="3"/>
      <c r="L8" s="34">
        <f>'資金繰り'!A10</f>
        <v>46127</v>
      </c>
      <c r="M8" s="35">
        <f>'資金繰り'!K10</f>
        <v>172700</v>
      </c>
    </row>
    <row r="9">
      <c r="A9" s="44">
        <f>'集計'!B7</f>
        <v>11500</v>
      </c>
      <c r="B9" s="39"/>
      <c r="D9" s="45">
        <f>'集計'!B8</f>
        <v>9000</v>
      </c>
      <c r="E9" s="39"/>
      <c r="G9" s="46">
        <f>'集計'!B9</f>
        <v>0.1088888889</v>
      </c>
      <c r="H9" s="39"/>
      <c r="L9" s="34">
        <f>'資金繰り'!A11</f>
        <v>46130</v>
      </c>
      <c r="M9" s="35">
        <f>'資金繰り'!K11</f>
        <v>172700</v>
      </c>
    </row>
    <row r="10">
      <c r="A10" s="42"/>
      <c r="B10" s="43"/>
      <c r="D10" s="42"/>
      <c r="E10" s="43"/>
      <c r="G10" s="42"/>
      <c r="H10" s="43"/>
      <c r="L10" s="34">
        <f>'資金繰り'!A12</f>
        <v>46132</v>
      </c>
      <c r="M10" s="35">
        <f>'資金繰り'!K12</f>
        <v>169500</v>
      </c>
    </row>
    <row r="11">
      <c r="L11" s="34">
        <f>'資金繰り'!A13</f>
        <v>46137</v>
      </c>
      <c r="M11" s="35">
        <f>'資金繰り'!K13</f>
        <v>186800</v>
      </c>
    </row>
    <row r="12">
      <c r="A12" s="37" t="s">
        <v>84</v>
      </c>
      <c r="B12" s="3"/>
      <c r="D12" s="37" t="s">
        <v>87</v>
      </c>
      <c r="E12" s="3"/>
      <c r="G12" s="47" t="s">
        <v>122</v>
      </c>
      <c r="L12" s="34">
        <f>'資金繰り'!A14</f>
        <v>46139</v>
      </c>
      <c r="M12" s="35">
        <f>'資金繰り'!K14</f>
        <v>144800</v>
      </c>
    </row>
    <row r="13">
      <c r="A13" s="48">
        <f>'集計'!B10</f>
        <v>86800</v>
      </c>
      <c r="B13" s="39"/>
      <c r="D13" s="49">
        <f>'集計'!B12</f>
        <v>0.008777777778</v>
      </c>
      <c r="E13" s="39"/>
      <c r="G13" s="50" t="str">
        <f>'集計'!B14</f>
        <v>安全圏</v>
      </c>
      <c r="H13" s="51"/>
      <c r="I13" s="51"/>
      <c r="J13" s="39"/>
      <c r="L13" s="34">
        <f>'資金繰り'!A15</f>
        <v>46140</v>
      </c>
      <c r="M13" s="35">
        <f>'資金繰り'!K15</f>
        <v>136800</v>
      </c>
    </row>
    <row r="14">
      <c r="A14" s="42"/>
      <c r="B14" s="43"/>
      <c r="D14" s="42"/>
      <c r="E14" s="43"/>
      <c r="G14" s="52"/>
      <c r="J14" s="53"/>
      <c r="L14" s="31" t="str">
        <f>'資金繰り'!A16</f>
        <v/>
      </c>
      <c r="M14" s="35" t="str">
        <f>'資金繰り'!K16</f>
        <v/>
      </c>
    </row>
    <row r="15">
      <c r="G15" s="42"/>
      <c r="H15" s="54"/>
      <c r="I15" s="54"/>
      <c r="J15" s="43"/>
      <c r="L15" s="31" t="str">
        <f>'資金繰り'!A17</f>
        <v/>
      </c>
      <c r="M15" s="35" t="str">
        <f>'資金繰り'!K17</f>
        <v/>
      </c>
    </row>
    <row r="16">
      <c r="L16" s="31" t="str">
        <f>'資金繰り'!A18</f>
        <v/>
      </c>
      <c r="M16" s="35" t="str">
        <f>'資金繰り'!K18</f>
        <v/>
      </c>
    </row>
    <row r="17">
      <c r="L17" s="31" t="str">
        <f>'資金繰り'!A19</f>
        <v/>
      </c>
      <c r="M17" s="35" t="str">
        <f>'資金繰り'!K19</f>
        <v/>
      </c>
    </row>
    <row r="18">
      <c r="L18" s="31" t="str">
        <f>'資金繰り'!A20</f>
        <v/>
      </c>
      <c r="M18" s="35" t="str">
        <f>'資金繰り'!K20</f>
        <v/>
      </c>
    </row>
    <row r="19">
      <c r="L19" s="31" t="str">
        <f>'資金繰り'!A21</f>
        <v/>
      </c>
      <c r="M19" s="35" t="str">
        <f>'資金繰り'!K21</f>
        <v/>
      </c>
    </row>
    <row r="20">
      <c r="L20" s="31" t="str">
        <f>'資金繰り'!A22</f>
        <v/>
      </c>
      <c r="M20" s="35" t="str">
        <f>'資金繰り'!K22</f>
        <v/>
      </c>
    </row>
    <row r="21" ht="15.75" customHeight="1">
      <c r="L21" s="31" t="str">
        <f>'資金繰り'!A23</f>
        <v/>
      </c>
      <c r="M21" s="35" t="str">
        <f>'資金繰り'!K23</f>
        <v/>
      </c>
    </row>
    <row r="22" ht="15.75" customHeight="1">
      <c r="L22" s="31" t="str">
        <f>'資金繰り'!A24</f>
        <v/>
      </c>
      <c r="M22" s="35" t="str">
        <f>'資金繰り'!K24</f>
        <v/>
      </c>
    </row>
    <row r="23" ht="15.75" customHeight="1">
      <c r="L23" s="31" t="str">
        <f>'資金繰り'!A25</f>
        <v/>
      </c>
      <c r="M23" s="35" t="str">
        <f>'資金繰り'!K25</f>
        <v/>
      </c>
    </row>
    <row r="24" ht="15.75" customHeight="1">
      <c r="L24" s="31" t="str">
        <f>'資金繰り'!A26</f>
        <v/>
      </c>
      <c r="M24" s="35" t="str">
        <f>'資金繰り'!K26</f>
        <v/>
      </c>
    </row>
    <row r="25" ht="15.75" customHeight="1">
      <c r="L25" s="31" t="str">
        <f>'資金繰り'!A27</f>
        <v/>
      </c>
      <c r="M25" s="35" t="str">
        <f>'資金繰り'!K27</f>
        <v/>
      </c>
    </row>
    <row r="26" ht="15.75" customHeight="1">
      <c r="L26" s="31" t="str">
        <f>'資金繰り'!A28</f>
        <v/>
      </c>
      <c r="M26" s="35" t="str">
        <f>'資金繰り'!K28</f>
        <v/>
      </c>
    </row>
    <row r="27" ht="15.75" customHeight="1">
      <c r="L27" s="31" t="str">
        <f>'資金繰り'!A29</f>
        <v/>
      </c>
      <c r="M27" s="35" t="str">
        <f>'資金繰り'!K29</f>
        <v/>
      </c>
    </row>
    <row r="28" ht="15.75" customHeight="1">
      <c r="L28" s="31" t="str">
        <f>'資金繰り'!A30</f>
        <v/>
      </c>
      <c r="M28" s="35" t="str">
        <f>'資金繰り'!K30</f>
        <v/>
      </c>
    </row>
    <row r="29" ht="15.75" customHeight="1">
      <c r="L29" s="31" t="str">
        <f>'資金繰り'!A31</f>
        <v/>
      </c>
      <c r="M29" s="35" t="str">
        <f>'資金繰り'!K31</f>
        <v/>
      </c>
    </row>
    <row r="30" ht="15.75" customHeight="1">
      <c r="L30" s="31" t="str">
        <f>'資金繰り'!A32</f>
        <v/>
      </c>
      <c r="M30" s="35" t="str">
        <f>'資金繰り'!K32</f>
        <v/>
      </c>
    </row>
    <row r="31" ht="15.75" customHeight="1">
      <c r="L31" s="31" t="str">
        <f>'資金繰り'!A33</f>
        <v/>
      </c>
      <c r="M31" s="35" t="str">
        <f>'資金繰り'!K33</f>
        <v/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J1"/>
    <mergeCell ref="A2:J2"/>
    <mergeCell ref="A4:B4"/>
    <mergeCell ref="D4:E4"/>
    <mergeCell ref="G4:H4"/>
    <mergeCell ref="D5:E6"/>
    <mergeCell ref="G5:H6"/>
    <mergeCell ref="A12:B12"/>
    <mergeCell ref="D12:E12"/>
    <mergeCell ref="A13:B14"/>
    <mergeCell ref="D13:E14"/>
    <mergeCell ref="G13:J15"/>
    <mergeCell ref="A5:B6"/>
    <mergeCell ref="A8:B8"/>
    <mergeCell ref="D8:E8"/>
    <mergeCell ref="G8:H8"/>
    <mergeCell ref="A9:B10"/>
    <mergeCell ref="D9:E10"/>
    <mergeCell ref="G9:H10"/>
  </mergeCells>
  <printOptions/>
  <pageMargins bottom="1.0" footer="0.0" header="0.0" left="0.75" right="0.75" top="1.0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2026-03-13T13:18:21Z</dcterms:created>
  <dc:creator>openpyxl</dc:creator>
</cp:coreProperties>
</file>